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24226"/>
  <mc:AlternateContent xmlns:mc="http://schemas.openxmlformats.org/markup-compatibility/2006">
    <mc:Choice Requires="x15">
      <x15ac:absPath xmlns:x15ac="http://schemas.microsoft.com/office/spreadsheetml/2010/11/ac" url="C:\Users\valery\Nextcloud\Base de connaissance EIG\Paie-GRH\AGCP\"/>
    </mc:Choice>
  </mc:AlternateContent>
  <xr:revisionPtr revIDLastSave="0" documentId="13_ncr:1_{40E02D57-C45E-4283-9E90-32498A9E9B16}" xr6:coauthVersionLast="47" xr6:coauthVersionMax="47" xr10:uidLastSave="{00000000-0000-0000-0000-000000000000}"/>
  <bookViews>
    <workbookView xWindow="-120" yWindow="-120" windowWidth="29040" windowHeight="15720" xr2:uid="{00000000-000D-0000-FFFF-FFFF00000000}"/>
  </bookViews>
  <sheets>
    <sheet name="AGCP 2024" sheetId="28" r:id="rId1"/>
    <sheet name="AGCP AD 2024" sheetId="29" r:id="rId2"/>
  </sheets>
  <definedNames>
    <definedName name="CoeffCP" localSheetId="0">'AGCP 2024'!#REF!</definedName>
    <definedName name="CoeffCP">#REF!</definedName>
    <definedName name="NbDécimales">#REF!</definedName>
    <definedName name="_xlnm.Print_Area" localSheetId="0">'AGCP 2024'!$A$1:$T$29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8" i="29" l="1"/>
  <c r="P26" i="29"/>
  <c r="P24" i="29"/>
  <c r="P22" i="29"/>
  <c r="P20" i="29"/>
  <c r="P18" i="29"/>
  <c r="P16" i="29"/>
  <c r="P14" i="29"/>
  <c r="P12" i="29"/>
  <c r="P10" i="29"/>
  <c r="P8" i="29"/>
  <c r="P6" i="29"/>
  <c r="P28" i="28"/>
  <c r="P26" i="28"/>
  <c r="P24" i="28"/>
  <c r="P22" i="28"/>
  <c r="P20" i="28"/>
  <c r="P18" i="28"/>
  <c r="P16" i="28"/>
  <c r="P14" i="28"/>
  <c r="P12" i="28"/>
  <c r="P10" i="28"/>
  <c r="P8" i="28"/>
  <c r="P6" i="28"/>
  <c r="O28" i="29"/>
  <c r="J28" i="29"/>
  <c r="I28" i="29"/>
  <c r="K28" i="29" s="1"/>
  <c r="H28" i="29"/>
  <c r="O26" i="29"/>
  <c r="J26" i="29"/>
  <c r="I26" i="29"/>
  <c r="K26" i="29" s="1"/>
  <c r="H26" i="29"/>
  <c r="O24" i="29"/>
  <c r="J24" i="29"/>
  <c r="I24" i="29"/>
  <c r="K24" i="29" s="1"/>
  <c r="H24" i="29"/>
  <c r="O22" i="29"/>
  <c r="J22" i="29"/>
  <c r="I22" i="29"/>
  <c r="K22" i="29" s="1"/>
  <c r="H22" i="29"/>
  <c r="O20" i="29"/>
  <c r="J20" i="29"/>
  <c r="I20" i="29"/>
  <c r="K20" i="29" s="1"/>
  <c r="H20" i="29"/>
  <c r="A20" i="29"/>
  <c r="A22" i="29" s="1"/>
  <c r="A24" i="29" s="1"/>
  <c r="A26" i="29" s="1"/>
  <c r="A28" i="29" s="1"/>
  <c r="O18" i="29"/>
  <c r="J18" i="29"/>
  <c r="I18" i="29"/>
  <c r="K18" i="29" s="1"/>
  <c r="H18" i="29"/>
  <c r="O16" i="29"/>
  <c r="J16" i="29"/>
  <c r="I16" i="29"/>
  <c r="K16" i="29" s="1"/>
  <c r="H16" i="29"/>
  <c r="O14" i="29"/>
  <c r="J14" i="29"/>
  <c r="I14" i="29"/>
  <c r="K14" i="29" s="1"/>
  <c r="H14" i="29"/>
  <c r="A14" i="29"/>
  <c r="A16" i="29" s="1"/>
  <c r="A18" i="29" s="1"/>
  <c r="O12" i="29"/>
  <c r="K12" i="29"/>
  <c r="J12" i="29"/>
  <c r="I12" i="29"/>
  <c r="H12" i="29"/>
  <c r="O10" i="29"/>
  <c r="J10" i="29"/>
  <c r="I10" i="29"/>
  <c r="K10" i="29" s="1"/>
  <c r="H10" i="29"/>
  <c r="O8" i="29"/>
  <c r="N8" i="29"/>
  <c r="N10" i="29" s="1"/>
  <c r="N12" i="29" s="1"/>
  <c r="J8" i="29"/>
  <c r="I8" i="29"/>
  <c r="K8" i="29" s="1"/>
  <c r="H8" i="29"/>
  <c r="A8" i="29"/>
  <c r="A10" i="29" s="1"/>
  <c r="A12" i="29" s="1"/>
  <c r="G7" i="29"/>
  <c r="G9" i="29" s="1"/>
  <c r="G11" i="29" s="1"/>
  <c r="G13" i="29" s="1"/>
  <c r="G15" i="29" s="1"/>
  <c r="G17" i="29" s="1"/>
  <c r="G19" i="29" s="1"/>
  <c r="G21" i="29" s="1"/>
  <c r="G23" i="29" s="1"/>
  <c r="G25" i="29" s="1"/>
  <c r="G27" i="29" s="1"/>
  <c r="G29" i="29" s="1"/>
  <c r="F7" i="29"/>
  <c r="F9" i="29" s="1"/>
  <c r="F11" i="29" s="1"/>
  <c r="F13" i="29" s="1"/>
  <c r="F15" i="29" s="1"/>
  <c r="F17" i="29" s="1"/>
  <c r="F19" i="29" s="1"/>
  <c r="F21" i="29" s="1"/>
  <c r="F23" i="29" s="1"/>
  <c r="F25" i="29" s="1"/>
  <c r="F27" i="29" s="1"/>
  <c r="F29" i="29" s="1"/>
  <c r="E7" i="29"/>
  <c r="E9" i="29" s="1"/>
  <c r="E11" i="29" s="1"/>
  <c r="E13" i="29" s="1"/>
  <c r="E15" i="29" s="1"/>
  <c r="E17" i="29" s="1"/>
  <c r="E19" i="29" s="1"/>
  <c r="E21" i="29" s="1"/>
  <c r="E23" i="29" s="1"/>
  <c r="E25" i="29" s="1"/>
  <c r="E27" i="29" s="1"/>
  <c r="E29" i="29" s="1"/>
  <c r="D7" i="29"/>
  <c r="D9" i="29" s="1"/>
  <c r="D11" i="29" s="1"/>
  <c r="D13" i="29" s="1"/>
  <c r="D15" i="29" s="1"/>
  <c r="D17" i="29" s="1"/>
  <c r="D19" i="29" s="1"/>
  <c r="D21" i="29" s="1"/>
  <c r="D23" i="29" s="1"/>
  <c r="D25" i="29" s="1"/>
  <c r="D27" i="29" s="1"/>
  <c r="D29" i="29" s="1"/>
  <c r="C7" i="29"/>
  <c r="C9" i="29" s="1"/>
  <c r="C11" i="29" s="1"/>
  <c r="C13" i="29" s="1"/>
  <c r="C15" i="29" s="1"/>
  <c r="C17" i="29" s="1"/>
  <c r="C19" i="29" s="1"/>
  <c r="C21" i="29" s="1"/>
  <c r="C23" i="29" s="1"/>
  <c r="C25" i="29" s="1"/>
  <c r="C27" i="29" s="1"/>
  <c r="C29" i="29" s="1"/>
  <c r="O6" i="29"/>
  <c r="O7" i="29" s="1"/>
  <c r="J6" i="29"/>
  <c r="J7" i="29" s="1"/>
  <c r="J9" i="29" s="1"/>
  <c r="J11" i="29" s="1"/>
  <c r="J13" i="29" s="1"/>
  <c r="J15" i="29" s="1"/>
  <c r="J17" i="29" s="1"/>
  <c r="J19" i="29" s="1"/>
  <c r="J21" i="29" s="1"/>
  <c r="J23" i="29" s="1"/>
  <c r="J25" i="29" s="1"/>
  <c r="J27" i="29" s="1"/>
  <c r="J29" i="29" s="1"/>
  <c r="I6" i="29"/>
  <c r="I7" i="29" s="1"/>
  <c r="H6" i="29"/>
  <c r="H7" i="29" s="1"/>
  <c r="H9" i="29" s="1"/>
  <c r="H11" i="29" s="1"/>
  <c r="H13" i="29" s="1"/>
  <c r="H15" i="29" s="1"/>
  <c r="H17" i="29" s="1"/>
  <c r="H19" i="29" s="1"/>
  <c r="H21" i="29" s="1"/>
  <c r="H23" i="29" s="1"/>
  <c r="H25" i="29" s="1"/>
  <c r="H27" i="29" s="1"/>
  <c r="H29" i="29" s="1"/>
  <c r="F4" i="29"/>
  <c r="G4" i="29" s="1"/>
  <c r="F3" i="29"/>
  <c r="G3" i="29" s="1"/>
  <c r="L3" i="29" s="1"/>
  <c r="L6" i="29" s="1"/>
  <c r="L8" i="29" s="1"/>
  <c r="L10" i="29" s="1"/>
  <c r="L12" i="29" s="1"/>
  <c r="L14" i="29" s="1"/>
  <c r="L16" i="29" s="1"/>
  <c r="L18" i="29" s="1"/>
  <c r="L20" i="29" s="1"/>
  <c r="L22" i="29" s="1"/>
  <c r="L24" i="29" s="1"/>
  <c r="L26" i="29" s="1"/>
  <c r="L28" i="29" s="1"/>
  <c r="N14" i="29" l="1"/>
  <c r="N16" i="29" s="1"/>
  <c r="N18" i="29" s="1"/>
  <c r="N20" i="29" s="1"/>
  <c r="N22" i="29" s="1"/>
  <c r="N24" i="29" s="1"/>
  <c r="N26" i="29" s="1"/>
  <c r="N28" i="29" s="1"/>
  <c r="K6" i="29"/>
  <c r="L4" i="29"/>
  <c r="I9" i="29"/>
  <c r="I11" i="29" s="1"/>
  <c r="I13" i="29" s="1"/>
  <c r="I15" i="29" s="1"/>
  <c r="I17" i="29" s="1"/>
  <c r="I19" i="29" s="1"/>
  <c r="I21" i="29" s="1"/>
  <c r="I23" i="29" s="1"/>
  <c r="I25" i="29" s="1"/>
  <c r="I27" i="29" s="1"/>
  <c r="I29" i="29" s="1"/>
  <c r="O9" i="29"/>
  <c r="O11" i="29" l="1"/>
  <c r="K7" i="29"/>
  <c r="K9" i="29" s="1"/>
  <c r="K11" i="29" s="1"/>
  <c r="K13" i="29" s="1"/>
  <c r="K15" i="29" s="1"/>
  <c r="K17" i="29" s="1"/>
  <c r="K19" i="29" s="1"/>
  <c r="K21" i="29" s="1"/>
  <c r="K23" i="29" s="1"/>
  <c r="K25" i="29" s="1"/>
  <c r="K27" i="29" s="1"/>
  <c r="K29" i="29" s="1"/>
  <c r="P7" i="29"/>
  <c r="P9" i="29" l="1"/>
  <c r="Q7" i="29"/>
  <c r="R7" i="29" s="1"/>
  <c r="O13" i="29"/>
  <c r="O15" i="29" l="1"/>
  <c r="S7" i="29"/>
  <c r="S6" i="29" s="1"/>
  <c r="R6" i="29"/>
  <c r="P11" i="29"/>
  <c r="Q9" i="29"/>
  <c r="R9" i="29" s="1"/>
  <c r="R8" i="29" l="1"/>
  <c r="S9" i="29"/>
  <c r="S8" i="29" s="1"/>
  <c r="P13" i="29"/>
  <c r="Q11" i="29"/>
  <c r="R11" i="29" s="1"/>
  <c r="T7" i="29"/>
  <c r="T6" i="29" s="1"/>
  <c r="O17" i="29"/>
  <c r="O19" i="29" l="1"/>
  <c r="R10" i="29"/>
  <c r="S11" i="29"/>
  <c r="S10" i="29" s="1"/>
  <c r="P15" i="29"/>
  <c r="Q13" i="29"/>
  <c r="R13" i="29" s="1"/>
  <c r="T9" i="29"/>
  <c r="T8" i="29" s="1"/>
  <c r="P17" i="29" l="1"/>
  <c r="Q15" i="29"/>
  <c r="R15" i="29" s="1"/>
  <c r="R12" i="29"/>
  <c r="S13" i="29"/>
  <c r="S12" i="29" s="1"/>
  <c r="T11" i="29"/>
  <c r="T10" i="29" s="1"/>
  <c r="O21" i="29"/>
  <c r="O23" i="29" l="1"/>
  <c r="T13" i="29"/>
  <c r="T12" i="29" s="1"/>
  <c r="R14" i="29"/>
  <c r="S15" i="29"/>
  <c r="S14" i="29" s="1"/>
  <c r="P19" i="29"/>
  <c r="Q17" i="29"/>
  <c r="R17" i="29" s="1"/>
  <c r="S17" i="29" l="1"/>
  <c r="S16" i="29" s="1"/>
  <c r="R16" i="29"/>
  <c r="P21" i="29"/>
  <c r="Q19" i="29"/>
  <c r="R19" i="29" s="1"/>
  <c r="T15" i="29"/>
  <c r="T14" i="29" s="1"/>
  <c r="O25" i="29"/>
  <c r="O27" i="29" l="1"/>
  <c r="R18" i="29"/>
  <c r="S19" i="29"/>
  <c r="S18" i="29" s="1"/>
  <c r="P23" i="29"/>
  <c r="Q21" i="29"/>
  <c r="R21" i="29" s="1"/>
  <c r="T17" i="29"/>
  <c r="T16" i="29" s="1"/>
  <c r="P25" i="29" l="1"/>
  <c r="Q23" i="29"/>
  <c r="R23" i="29" s="1"/>
  <c r="R20" i="29"/>
  <c r="S21" i="29"/>
  <c r="S20" i="29" s="1"/>
  <c r="T19" i="29"/>
  <c r="T18" i="29" s="1"/>
  <c r="O29" i="29"/>
  <c r="T21" i="29" l="1"/>
  <c r="T20" i="29" s="1"/>
  <c r="S23" i="29"/>
  <c r="S22" i="29" s="1"/>
  <c r="R22" i="29"/>
  <c r="P27" i="29"/>
  <c r="Q25" i="29"/>
  <c r="R25" i="29" s="1"/>
  <c r="R24" i="29" l="1"/>
  <c r="S25" i="29"/>
  <c r="S24" i="29" s="1"/>
  <c r="P29" i="29"/>
  <c r="Q29" i="29" s="1"/>
  <c r="R29" i="29" s="1"/>
  <c r="Q27" i="29"/>
  <c r="R27" i="29" s="1"/>
  <c r="T23" i="29"/>
  <c r="T22" i="29" s="1"/>
  <c r="S27" i="29" l="1"/>
  <c r="S26" i="29" s="1"/>
  <c r="R26" i="29"/>
  <c r="S29" i="29"/>
  <c r="S28" i="29" s="1"/>
  <c r="R28" i="29"/>
  <c r="T25" i="29"/>
  <c r="T24" i="29" s="1"/>
  <c r="T27" i="29" l="1"/>
  <c r="T29" i="29"/>
  <c r="T26" i="29"/>
  <c r="T28" i="29" l="1"/>
  <c r="A10" i="28"/>
  <c r="I6" i="28"/>
  <c r="I7" i="28" s="1"/>
  <c r="F3" i="28"/>
  <c r="G3" i="28" s="1"/>
  <c r="L3" i="28" s="1"/>
  <c r="L6" i="28" s="1"/>
  <c r="L8" i="28" s="1"/>
  <c r="L10" i="28" s="1"/>
  <c r="L12" i="28" s="1"/>
  <c r="L14" i="28" s="1"/>
  <c r="L16" i="28" s="1"/>
  <c r="L18" i="28" s="1"/>
  <c r="L20" i="28" s="1"/>
  <c r="L22" i="28" s="1"/>
  <c r="L24" i="28" s="1"/>
  <c r="L26" i="28" s="1"/>
  <c r="L28" i="28" s="1"/>
  <c r="F4" i="28"/>
  <c r="G4" i="28"/>
  <c r="L4" i="28" s="1"/>
  <c r="O28" i="28"/>
  <c r="O26" i="28"/>
  <c r="O24" i="28"/>
  <c r="O22" i="28"/>
  <c r="O20" i="28"/>
  <c r="O18" i="28"/>
  <c r="O16" i="28"/>
  <c r="O14" i="28"/>
  <c r="O12" i="28"/>
  <c r="O10" i="28"/>
  <c r="O8" i="28"/>
  <c r="J28" i="28"/>
  <c r="I28" i="28"/>
  <c r="H28" i="28"/>
  <c r="J26" i="28"/>
  <c r="I26" i="28"/>
  <c r="K26" i="28" s="1"/>
  <c r="H26" i="28"/>
  <c r="J24" i="28"/>
  <c r="I24" i="28"/>
  <c r="K24" i="28" s="1"/>
  <c r="H24" i="28"/>
  <c r="J22" i="28"/>
  <c r="I22" i="28"/>
  <c r="K22" i="28" s="1"/>
  <c r="H22" i="28"/>
  <c r="J20" i="28"/>
  <c r="I20" i="28"/>
  <c r="K20" i="28" s="1"/>
  <c r="H20" i="28"/>
  <c r="J18" i="28"/>
  <c r="I18" i="28"/>
  <c r="K18" i="28" s="1"/>
  <c r="H18" i="28"/>
  <c r="J16" i="28"/>
  <c r="I16" i="28"/>
  <c r="K16" i="28" s="1"/>
  <c r="H16" i="28"/>
  <c r="J14" i="28"/>
  <c r="I14" i="28"/>
  <c r="K14" i="28" s="1"/>
  <c r="H14" i="28"/>
  <c r="J12" i="28"/>
  <c r="I12" i="28"/>
  <c r="K12" i="28" s="1"/>
  <c r="H12" i="28"/>
  <c r="J10" i="28"/>
  <c r="I10" i="28"/>
  <c r="H10" i="28"/>
  <c r="K10" i="28" s="1"/>
  <c r="N8" i="28"/>
  <c r="N10" i="28" s="1"/>
  <c r="N12" i="28" s="1"/>
  <c r="N14" i="28" s="1"/>
  <c r="N16" i="28" s="1"/>
  <c r="N18" i="28" s="1"/>
  <c r="N20" i="28" s="1"/>
  <c r="N22" i="28" s="1"/>
  <c r="N24" i="28" s="1"/>
  <c r="N26" i="28" s="1"/>
  <c r="N28" i="28" s="1"/>
  <c r="J8" i="28"/>
  <c r="I8" i="28"/>
  <c r="H8" i="28"/>
  <c r="A8" i="28"/>
  <c r="G7" i="28"/>
  <c r="G9" i="28" s="1"/>
  <c r="G11" i="28" s="1"/>
  <c r="G13" i="28" s="1"/>
  <c r="G15" i="28" s="1"/>
  <c r="G17" i="28" s="1"/>
  <c r="G19" i="28" s="1"/>
  <c r="G21" i="28" s="1"/>
  <c r="G23" i="28" s="1"/>
  <c r="G25" i="28" s="1"/>
  <c r="G27" i="28" s="1"/>
  <c r="G29" i="28" s="1"/>
  <c r="F7" i="28"/>
  <c r="F9" i="28" s="1"/>
  <c r="F11" i="28" s="1"/>
  <c r="F13" i="28" s="1"/>
  <c r="F15" i="28" s="1"/>
  <c r="F17" i="28" s="1"/>
  <c r="F19" i="28" s="1"/>
  <c r="F21" i="28" s="1"/>
  <c r="F23" i="28" s="1"/>
  <c r="F25" i="28" s="1"/>
  <c r="F27" i="28" s="1"/>
  <c r="F29" i="28" s="1"/>
  <c r="E7" i="28"/>
  <c r="E9" i="28" s="1"/>
  <c r="E11" i="28" s="1"/>
  <c r="E13" i="28" s="1"/>
  <c r="E15" i="28" s="1"/>
  <c r="E17" i="28" s="1"/>
  <c r="E19" i="28" s="1"/>
  <c r="E21" i="28" s="1"/>
  <c r="E23" i="28" s="1"/>
  <c r="E25" i="28" s="1"/>
  <c r="E27" i="28" s="1"/>
  <c r="E29" i="28" s="1"/>
  <c r="D7" i="28"/>
  <c r="D9" i="28" s="1"/>
  <c r="D11" i="28" s="1"/>
  <c r="D13" i="28" s="1"/>
  <c r="D15" i="28" s="1"/>
  <c r="D17" i="28" s="1"/>
  <c r="D19" i="28" s="1"/>
  <c r="D21" i="28" s="1"/>
  <c r="D23" i="28" s="1"/>
  <c r="D25" i="28" s="1"/>
  <c r="D27" i="28" s="1"/>
  <c r="D29" i="28" s="1"/>
  <c r="C7" i="28"/>
  <c r="C9" i="28" s="1"/>
  <c r="C11" i="28" s="1"/>
  <c r="C13" i="28" s="1"/>
  <c r="C15" i="28" s="1"/>
  <c r="C17" i="28" s="1"/>
  <c r="C19" i="28" s="1"/>
  <c r="C21" i="28" s="1"/>
  <c r="C23" i="28" s="1"/>
  <c r="C25" i="28" s="1"/>
  <c r="C27" i="28" s="1"/>
  <c r="C29" i="28" s="1"/>
  <c r="J6" i="28"/>
  <c r="J7" i="28" s="1"/>
  <c r="J9" i="28" s="1"/>
  <c r="J11" i="28" s="1"/>
  <c r="J13" i="28" l="1"/>
  <c r="J15" i="28" s="1"/>
  <c r="J17" i="28" s="1"/>
  <c r="J19" i="28" s="1"/>
  <c r="J21" i="28" s="1"/>
  <c r="J23" i="28" s="1"/>
  <c r="J25" i="28" s="1"/>
  <c r="J27" i="28" s="1"/>
  <c r="J29" i="28" s="1"/>
  <c r="K8" i="28"/>
  <c r="A12" i="28"/>
  <c r="A14" i="28" s="1"/>
  <c r="A16" i="28" s="1"/>
  <c r="A18" i="28" s="1"/>
  <c r="A20" i="28" s="1"/>
  <c r="A22" i="28" s="1"/>
  <c r="A24" i="28" s="1"/>
  <c r="A26" i="28" s="1"/>
  <c r="A28" i="28" s="1"/>
  <c r="K28" i="28"/>
  <c r="O6" i="28"/>
  <c r="O7" i="28" s="1"/>
  <c r="O9" i="28" s="1"/>
  <c r="O11" i="28" s="1"/>
  <c r="O13" i="28" s="1"/>
  <c r="O15" i="28" s="1"/>
  <c r="O17" i="28" s="1"/>
  <c r="H6" i="28"/>
  <c r="H7" i="28" s="1"/>
  <c r="H9" i="28" s="1"/>
  <c r="H11" i="28" s="1"/>
  <c r="H13" i="28" s="1"/>
  <c r="H15" i="28" s="1"/>
  <c r="H17" i="28" s="1"/>
  <c r="H19" i="28" s="1"/>
  <c r="H21" i="28" s="1"/>
  <c r="H23" i="28" s="1"/>
  <c r="H25" i="28" s="1"/>
  <c r="H27" i="28" s="1"/>
  <c r="H29" i="28" s="1"/>
  <c r="I9" i="28"/>
  <c r="I11" i="28" s="1"/>
  <c r="I13" i="28" s="1"/>
  <c r="I15" i="28" s="1"/>
  <c r="I17" i="28" s="1"/>
  <c r="I19" i="28" s="1"/>
  <c r="I21" i="28" s="1"/>
  <c r="I23" i="28" s="1"/>
  <c r="I25" i="28" s="1"/>
  <c r="I27" i="28" s="1"/>
  <c r="I29" i="28" s="1"/>
  <c r="K6" i="28" l="1"/>
  <c r="P7" i="28" s="1"/>
  <c r="Q7" i="28" s="1"/>
  <c r="O19" i="28"/>
  <c r="K7" i="28" l="1"/>
  <c r="K9" i="28" s="1"/>
  <c r="K11" i="28" s="1"/>
  <c r="K13" i="28" s="1"/>
  <c r="K15" i="28" s="1"/>
  <c r="K17" i="28" s="1"/>
  <c r="K19" i="28" s="1"/>
  <c r="K21" i="28" s="1"/>
  <c r="K23" i="28" s="1"/>
  <c r="K25" i="28" s="1"/>
  <c r="K27" i="28" s="1"/>
  <c r="K29" i="28" s="1"/>
  <c r="P9" i="28"/>
  <c r="Q9" i="28" s="1"/>
  <c r="R7" i="28"/>
  <c r="O21" i="28"/>
  <c r="R6" i="28" l="1"/>
  <c r="S7" i="28"/>
  <c r="S6" i="28" s="1"/>
  <c r="P11" i="28"/>
  <c r="Q11" i="28" s="1"/>
  <c r="R9" i="28"/>
  <c r="O23" i="28"/>
  <c r="T7" i="28" l="1"/>
  <c r="T6" i="28" s="1"/>
  <c r="R8" i="28"/>
  <c r="S9" i="28"/>
  <c r="S8" i="28" s="1"/>
  <c r="R11" i="28"/>
  <c r="P13" i="28"/>
  <c r="Q13" i="28" s="1"/>
  <c r="O25" i="28"/>
  <c r="T9" i="28" l="1"/>
  <c r="T8" i="28" s="1"/>
  <c r="P15" i="28"/>
  <c r="Q15" i="28" s="1"/>
  <c r="R13" i="28"/>
  <c r="R10" i="28"/>
  <c r="S11" i="28"/>
  <c r="S10" i="28" s="1"/>
  <c r="O27" i="28"/>
  <c r="T11" i="28" l="1"/>
  <c r="T10" i="28" s="1"/>
  <c r="S13" i="28"/>
  <c r="S12" i="28" s="1"/>
  <c r="R12" i="28"/>
  <c r="R15" i="28"/>
  <c r="P17" i="28"/>
  <c r="Q17" i="28" s="1"/>
  <c r="O29" i="28"/>
  <c r="R17" i="28" l="1"/>
  <c r="P19" i="28"/>
  <c r="Q19" i="28" s="1"/>
  <c r="R14" i="28"/>
  <c r="S15" i="28"/>
  <c r="S14" i="28" s="1"/>
  <c r="T13" i="28"/>
  <c r="T12" i="28" s="1"/>
  <c r="P21" i="28" l="1"/>
  <c r="Q21" i="28" s="1"/>
  <c r="R19" i="28"/>
  <c r="S17" i="28"/>
  <c r="S16" i="28" s="1"/>
  <c r="R16" i="28"/>
  <c r="T15" i="28"/>
  <c r="T14" i="28" s="1"/>
  <c r="R18" i="28" l="1"/>
  <c r="S19" i="28"/>
  <c r="S18" i="28" s="1"/>
  <c r="P23" i="28"/>
  <c r="Q23" i="28" s="1"/>
  <c r="R21" i="28"/>
  <c r="T17" i="28"/>
  <c r="T16" i="28" s="1"/>
  <c r="R23" i="28" l="1"/>
  <c r="P25" i="28"/>
  <c r="Q25" i="28" s="1"/>
  <c r="R20" i="28"/>
  <c r="S21" i="28"/>
  <c r="S20" i="28" s="1"/>
  <c r="T19" i="28"/>
  <c r="T18" i="28" s="1"/>
  <c r="P27" i="28" l="1"/>
  <c r="Q27" i="28" s="1"/>
  <c r="R25" i="28"/>
  <c r="R22" i="28"/>
  <c r="S23" i="28"/>
  <c r="S22" i="28" s="1"/>
  <c r="T21" i="28"/>
  <c r="T20" i="28" s="1"/>
  <c r="T23" i="28" l="1"/>
  <c r="T22" i="28" s="1"/>
  <c r="R24" i="28"/>
  <c r="S25" i="28"/>
  <c r="S24" i="28" s="1"/>
  <c r="R27" i="28"/>
  <c r="P29" i="28"/>
  <c r="Q29" i="28" l="1"/>
  <c r="R29" i="28" s="1"/>
  <c r="S27" i="28"/>
  <c r="S26" i="28" s="1"/>
  <c r="R26" i="28"/>
  <c r="T25" i="28"/>
  <c r="T24" i="28" s="1"/>
  <c r="R28" i="28" l="1"/>
  <c r="S29" i="28"/>
  <c r="T29" i="28" s="1"/>
  <c r="T27" i="28"/>
  <c r="T26" i="28" s="1"/>
  <c r="S28" i="28" l="1"/>
  <c r="T28"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JOCELYN</author>
  </authors>
  <commentList>
    <comment ref="D5" authorId="0" shapeId="0" xr:uid="{00000000-0006-0000-0000-000001000000}">
      <text>
        <r>
          <rPr>
            <sz val="9"/>
            <color indexed="81"/>
            <rFont val="Tahoma"/>
            <family val="2"/>
          </rPr>
          <t>Indiquez ici le montant total des primes forfaitaires et indemnités de fin de contrat
qui ne doivent pas jouer dans la proratisation du SMIC.
Ce sont les primes et indemnités dont le montant ne rentre pas dans le calcul du taux horaire (B_PXHEURE)</t>
        </r>
      </text>
    </comment>
    <comment ref="E5" authorId="0" shapeId="0" xr:uid="{00000000-0006-0000-0000-000002000000}">
      <text>
        <r>
          <rPr>
            <sz val="9"/>
            <color indexed="81"/>
            <rFont val="Tahoma"/>
            <family val="2"/>
          </rPr>
          <t>Total des retenues pour absence maladie, AT…
tenant compte de l'éventuel maintien de salaire, et des IJSS le cas échéant
A saisir en positif quand il s'agit d'une retenue
A ne saisir que pour les absences avec maintien de salaire partiel ou total.
Pour les absences sans maintien, le fait de saisir le nombre d'heures payées colonne F tenant compte de l'absence suffit.</t>
        </r>
      </text>
    </comment>
    <comment ref="G5" authorId="0" shapeId="0" xr:uid="{00000000-0006-0000-0000-000003000000}">
      <text>
        <r>
          <rPr>
            <sz val="9"/>
            <color indexed="81"/>
            <rFont val="Tahoma"/>
            <family val="2"/>
          </rPr>
          <t>A ne saisir que si la colonne E n'a pas été saisie avec le montant des absences.
Pour les absences sans maintien, le fait de saisir le nombre d'heures payées colonne F tenant compte de l'absence suffit.
Ne rien saisir dans cette colonne G si en colonne E le montant correspond uniquement à des IJSS.</t>
        </r>
      </text>
    </comment>
    <comment ref="H5" authorId="0" shapeId="0" xr:uid="{00000000-0006-0000-0000-000004000000}">
      <text>
        <r>
          <rPr>
            <sz val="9"/>
            <color indexed="81"/>
            <rFont val="Tahoma"/>
            <family val="2"/>
          </rPr>
          <t xml:space="preserve">Brut moins les primes "fixes"
</t>
        </r>
        <r>
          <rPr>
            <sz val="9"/>
            <color indexed="81"/>
            <rFont val="Tahoma"/>
            <family val="2"/>
          </rPr>
          <t xml:space="preserve">
</t>
        </r>
      </text>
    </comment>
    <comment ref="I5" authorId="0" shapeId="0" xr:uid="{00000000-0006-0000-0000-000005000000}">
      <text>
        <r>
          <rPr>
            <sz val="9"/>
            <color indexed="81"/>
            <rFont val="Tahoma"/>
            <family val="2"/>
          </rPr>
          <t xml:space="preserve">Brut moins les primes et moins les absences maladie et retenues IJSS
</t>
        </r>
      </text>
    </comment>
    <comment ref="K5" authorId="0" shapeId="0" xr:uid="{00000000-0006-0000-0000-000006000000}">
      <text>
        <r>
          <rPr>
            <b/>
            <sz val="9"/>
            <color indexed="81"/>
            <rFont val="Tahoma"/>
            <family val="2"/>
          </rPr>
          <t xml:space="preserve">
</t>
        </r>
        <r>
          <rPr>
            <sz val="9"/>
            <color indexed="81"/>
            <rFont val="Tahoma"/>
            <family val="2"/>
          </rPr>
          <t xml:space="preserve">Correspond au cumul </t>
        </r>
        <r>
          <rPr>
            <b/>
            <sz val="9"/>
            <color indexed="81"/>
            <rFont val="Tahoma"/>
            <family val="2"/>
          </rPr>
          <t>V_NEWAGCP.HREMU</t>
        </r>
        <r>
          <rPr>
            <sz val="9"/>
            <color indexed="81"/>
            <rFont val="Tahoma"/>
            <family val="2"/>
          </rPr>
          <t xml:space="preserve">
</t>
        </r>
      </text>
    </comment>
    <comment ref="O5" authorId="0" shapeId="0" xr:uid="{00000000-0006-0000-0000-000007000000}">
      <text>
        <r>
          <rPr>
            <sz val="9"/>
            <color indexed="81"/>
            <rFont val="Tahoma"/>
            <family val="2"/>
          </rPr>
          <t xml:space="preserve">
Correspond à la rubrique </t>
        </r>
        <r>
          <rPr>
            <b/>
            <sz val="9"/>
            <color indexed="81"/>
            <rFont val="Tahoma"/>
            <family val="2"/>
          </rPr>
          <t>V_NEWAGCP.REMUCOEF</t>
        </r>
        <r>
          <rPr>
            <sz val="9"/>
            <color indexed="81"/>
            <rFont val="Tahoma"/>
            <family val="2"/>
          </rPr>
          <t xml:space="preserve">
</t>
        </r>
      </text>
    </comment>
    <comment ref="P5" authorId="0" shapeId="0" xr:uid="{00000000-0006-0000-0000-000008000000}">
      <text>
        <r>
          <rPr>
            <sz val="9"/>
            <color indexed="81"/>
            <rFont val="Tahoma"/>
            <family val="2"/>
          </rPr>
          <t xml:space="preserve">Correspond à la rubrique 
</t>
        </r>
        <r>
          <rPr>
            <b/>
            <sz val="9"/>
            <color indexed="81"/>
            <rFont val="Tahoma"/>
            <family val="2"/>
          </rPr>
          <t xml:space="preserve">V_NEWAGCP.CUMSMICPRO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JOCELYN</author>
  </authors>
  <commentList>
    <comment ref="D5" authorId="0" shapeId="0" xr:uid="{DDAE03F7-A7F9-4621-AA0C-B152391ABE0F}">
      <text>
        <r>
          <rPr>
            <sz val="9"/>
            <color indexed="81"/>
            <rFont val="Tahoma"/>
            <family val="2"/>
          </rPr>
          <t>Indiquez ici le montant total des primes forfaitaires et indemnités de fin de contrat
qui ne doivent pas jouer dans la proratisation du SMIC.
Ce sont les primes et indemnités dont le montant ne rentre pas dans le calcul du taux horaire (B_PXHEURE)</t>
        </r>
      </text>
    </comment>
    <comment ref="E5" authorId="0" shapeId="0" xr:uid="{23FB1EAE-17F2-4CB5-A5A2-E08D3FBC63C4}">
      <text>
        <r>
          <rPr>
            <sz val="9"/>
            <color indexed="81"/>
            <rFont val="Tahoma"/>
            <family val="2"/>
          </rPr>
          <t>Total des retenues pour absence maladie, AT…
tenant compte de l'éventuel maintien de salaire, et des IJSS le cas échéant
A saisir en positif quand il s'agit d'une retenue
A ne saisir que pour les absences avec maintien de salaire partiel ou total.
Pour les absences sans maintien, le fait de saisir le nombre d'heures payées colonne F tenant compte de l'absence suffit.</t>
        </r>
      </text>
    </comment>
    <comment ref="G5" authorId="0" shapeId="0" xr:uid="{90720FBA-DDF4-4F26-B7F8-364E52D9B7FB}">
      <text>
        <r>
          <rPr>
            <sz val="9"/>
            <color indexed="81"/>
            <rFont val="Tahoma"/>
            <family val="2"/>
          </rPr>
          <t>A ne saisir que si la colonne E n'a pas été saisie avec le montant des absences.
Pour les absences sans maintien, le fait de saisir le nombre d'heures payées colonne F tenant compte de l'absence suffit.
Ne rien saisir dans cette colonne G si en colonne E le montant correspond uniquement à des IJSS.</t>
        </r>
      </text>
    </comment>
    <comment ref="H5" authorId="0" shapeId="0" xr:uid="{97C48176-8404-46FF-9195-064684374149}">
      <text>
        <r>
          <rPr>
            <sz val="9"/>
            <color indexed="81"/>
            <rFont val="Tahoma"/>
            <family val="2"/>
          </rPr>
          <t xml:space="preserve">Brut moins les primes "fixes"
</t>
        </r>
        <r>
          <rPr>
            <sz val="9"/>
            <color indexed="81"/>
            <rFont val="Tahoma"/>
            <family val="2"/>
          </rPr>
          <t xml:space="preserve">
</t>
        </r>
      </text>
    </comment>
    <comment ref="I5" authorId="0" shapeId="0" xr:uid="{7306AF01-1488-466C-870B-6045B2C3013E}">
      <text>
        <r>
          <rPr>
            <sz val="9"/>
            <color indexed="81"/>
            <rFont val="Tahoma"/>
            <family val="2"/>
          </rPr>
          <t xml:space="preserve">Brut moins les primes et moins les absences maladie et retenues IJSS
</t>
        </r>
      </text>
    </comment>
    <comment ref="K5" authorId="0" shapeId="0" xr:uid="{CA28C835-C93A-4CE5-8B2A-28BD270A2D00}">
      <text>
        <r>
          <rPr>
            <b/>
            <sz val="9"/>
            <color indexed="81"/>
            <rFont val="Tahoma"/>
            <family val="2"/>
          </rPr>
          <t xml:space="preserve">
</t>
        </r>
        <r>
          <rPr>
            <sz val="9"/>
            <color indexed="81"/>
            <rFont val="Tahoma"/>
            <family val="2"/>
          </rPr>
          <t xml:space="preserve">Correspond au cumul </t>
        </r>
        <r>
          <rPr>
            <b/>
            <sz val="9"/>
            <color indexed="81"/>
            <rFont val="Tahoma"/>
            <family val="2"/>
          </rPr>
          <t>V_NEWAGCP.HREMU</t>
        </r>
        <r>
          <rPr>
            <sz val="9"/>
            <color indexed="81"/>
            <rFont val="Tahoma"/>
            <family val="2"/>
          </rPr>
          <t xml:space="preserve">
</t>
        </r>
      </text>
    </comment>
    <comment ref="O5" authorId="0" shapeId="0" xr:uid="{4EB236D0-87CD-4A4C-9860-DFD7D8880280}">
      <text>
        <r>
          <rPr>
            <sz val="9"/>
            <color indexed="81"/>
            <rFont val="Tahoma"/>
            <family val="2"/>
          </rPr>
          <t xml:space="preserve">
Correspond à la rubrique </t>
        </r>
        <r>
          <rPr>
            <b/>
            <sz val="9"/>
            <color indexed="81"/>
            <rFont val="Tahoma"/>
            <family val="2"/>
          </rPr>
          <t>V_NEWAGCP.REMUCOEF</t>
        </r>
        <r>
          <rPr>
            <sz val="9"/>
            <color indexed="81"/>
            <rFont val="Tahoma"/>
            <family val="2"/>
          </rPr>
          <t xml:space="preserve">
</t>
        </r>
      </text>
    </comment>
    <comment ref="P5" authorId="0" shapeId="0" xr:uid="{D3F7D19F-C923-423D-8448-0853F9FDCFC6}">
      <text>
        <r>
          <rPr>
            <sz val="9"/>
            <color indexed="81"/>
            <rFont val="Tahoma"/>
            <family val="2"/>
          </rPr>
          <t xml:space="preserve">Correspond à la rubrique 
</t>
        </r>
        <r>
          <rPr>
            <b/>
            <sz val="9"/>
            <color indexed="81"/>
            <rFont val="Tahoma"/>
            <family val="2"/>
          </rPr>
          <t xml:space="preserve">V_NEWAGCP.CUMSMICPRO
</t>
        </r>
      </text>
    </comment>
  </commentList>
</comments>
</file>

<file path=xl/sharedStrings.xml><?xml version="1.0" encoding="utf-8"?>
<sst xmlns="http://schemas.openxmlformats.org/spreadsheetml/2006/main" count="126" uniqueCount="50">
  <si>
    <t>Brut mensuel</t>
  </si>
  <si>
    <t>Heures payées</t>
  </si>
  <si>
    <t>Limite</t>
  </si>
  <si>
    <t>Coeff calculé</t>
  </si>
  <si>
    <t>Réduction calculée</t>
  </si>
  <si>
    <t>Base "normale"</t>
  </si>
  <si>
    <t>Taux SMIC</t>
  </si>
  <si>
    <t>Mois</t>
  </si>
  <si>
    <t>dont Primes "fixes"</t>
  </si>
  <si>
    <t>Montant SMIC</t>
  </si>
  <si>
    <t>En principe, seules les valeurs figurant avec un fond bleu devraient être modifiées. Tout le reste se calcule à partir de ces valeurs saisies.</t>
  </si>
  <si>
    <t>Les cellules qui ne figurent pas en bleu ou sur fond bleu sont protégées. Otez la protection de la feuille si vous souhaitez modifier les formules.</t>
  </si>
  <si>
    <t>Heures absences</t>
  </si>
  <si>
    <t>Absences et retenues IJSS</t>
  </si>
  <si>
    <t>Base hors primes</t>
  </si>
  <si>
    <t>Heures "normales"</t>
  </si>
  <si>
    <t>Heures SMIC reconstituées</t>
  </si>
  <si>
    <t>Cumul</t>
  </si>
  <si>
    <t>Ce montant est en règle générale positif (le montant de l'absence est supérieur ou égal au montant du maintien de salaire)</t>
  </si>
  <si>
    <t>Colonne G : c'est le nombre d'heures non payées suite à l'absence, ou payées partiellement</t>
  </si>
  <si>
    <t>Correspond en principe au nombre d'heures d'absence, sans tenir compte du nombre d'heures du maintien de salaire.</t>
  </si>
  <si>
    <t>colonne E : total en Euros de l'impact des absences, c'est-à-dire le montant de l'absence moins le montant éventuel du maintien de salaire</t>
  </si>
  <si>
    <t>Colonne E : montant des IJSS brutes (en positif), y compris le montant de la régul au net le cas échéant</t>
  </si>
  <si>
    <t>Si les IJSS sont déduites dès le mois de l'absence, ce montant s'ajoute à la différence (Montant de l'absence - Montant maintien de salaire).</t>
  </si>
  <si>
    <t>Colonne G : cette colonne n'est pas impactée par les IJSS.</t>
  </si>
  <si>
    <t>Les heures ne sont impactées que par l'absence, le mois ou l'absence est déclarée</t>
  </si>
  <si>
    <t xml:space="preserve">Exemple : Absence de 35 heures à 10H, avec maintien à 90% IJSS déduites : </t>
  </si>
  <si>
    <t>Absence : 35x10 = 350€ ; Maintien à 90% : 315€ ; IJSS 100€ : on saisira : 350-315+100 = 135</t>
  </si>
  <si>
    <t>Consignes de remplissage en cas d'absence et/ou d'IJSS</t>
  </si>
  <si>
    <r>
      <rPr>
        <b/>
        <sz val="10"/>
        <color indexed="17"/>
        <rFont val="Calibri"/>
        <family val="2"/>
      </rPr>
      <t>En cas d'absence sans maintien de salaire</t>
    </r>
    <r>
      <rPr>
        <sz val="10"/>
        <color indexed="17"/>
        <rFont val="Calibri"/>
        <family val="2"/>
      </rPr>
      <t>, il ne faut rien saisir en colonne E et G, mais simplement indiquer colonne F le nombre d'heures payées tenant compte de l'absence.</t>
    </r>
  </si>
  <si>
    <r>
      <rPr>
        <b/>
        <sz val="10"/>
        <color indexed="17"/>
        <rFont val="Calibri"/>
        <family val="2"/>
      </rPr>
      <t>En cas d'arrêt de travail pour maladie</t>
    </r>
    <r>
      <rPr>
        <sz val="10"/>
        <color indexed="17"/>
        <rFont val="Calibri"/>
        <family val="2"/>
      </rPr>
      <t>, AT, maternité, paternité, avec maintien de salaire partiel ou total, il faut remplir les colonnes comme suit :</t>
    </r>
  </si>
  <si>
    <r>
      <rPr>
        <b/>
        <sz val="10"/>
        <color indexed="17"/>
        <rFont val="Calibri"/>
        <family val="2"/>
      </rPr>
      <t>En cas d'IJSS</t>
    </r>
    <r>
      <rPr>
        <sz val="10"/>
        <color indexed="17"/>
        <rFont val="Calibri"/>
        <family val="2"/>
      </rPr>
      <t xml:space="preserve"> déduites du brut :</t>
    </r>
  </si>
  <si>
    <r>
      <rPr>
        <b/>
        <sz val="10"/>
        <color indexed="17"/>
        <rFont val="Calibri"/>
        <family val="2"/>
      </rPr>
      <t>En colonne D</t>
    </r>
    <r>
      <rPr>
        <sz val="10"/>
        <color indexed="17"/>
        <rFont val="Calibri"/>
        <family val="2"/>
      </rPr>
      <t>, dès lors qu'on saisit quelque chose colonne E ou G, il faut indiquer le total des primes et indemnités dont le montant ne varie pas en fonction de l'absence.</t>
    </r>
  </si>
  <si>
    <t>Part URSSAF</t>
  </si>
  <si>
    <t>Part AGIRC-ARRCO</t>
  </si>
  <si>
    <t>Part AGIRC-ARRCO du paramètre T</t>
  </si>
  <si>
    <t>Coeff de base T</t>
  </si>
  <si>
    <t>Retraite T1</t>
  </si>
  <si>
    <t>CEG T1</t>
  </si>
  <si>
    <t>Taux patronal standard</t>
  </si>
  <si>
    <t>Taux patronal effectif</t>
  </si>
  <si>
    <t>Total</t>
  </si>
  <si>
    <t>Taux FNAL</t>
  </si>
  <si>
    <t>Coeff retr.</t>
  </si>
  <si>
    <t>Coeff de base avec FNAL à 0,50%</t>
  </si>
  <si>
    <t>Coeff de base effectif (paramètre T)</t>
  </si>
  <si>
    <t>Corrigez éventuellement le taux patronal de retraite complémentaire T1 en D4, le taux FNAL en H4, le taux horaire du SMIC en N6.</t>
  </si>
  <si>
    <t>Brut
(RMB)</t>
  </si>
  <si>
    <t>Tableau de contrôle AGCP 2024, en annuel</t>
  </si>
  <si>
    <t>Tableau de contrôle AGCP aide à domicile 2024, en annuel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</si>
</sst>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
    <numFmt numFmtId="165" formatCode="0.0000"/>
    <numFmt numFmtId="166" formatCode="#,##0.00;\-#,##0.00;"/>
    <numFmt numFmtId="167" formatCode="mm/yyyy"/>
  </numFmts>
  <fonts count="32" x14ac:knownFonts="1">
    <font>
      <sz val="10"/>
      <name val="Arial"/>
    </font>
    <font>
      <b/>
      <i/>
      <sz val="8"/>
      <name val="Arial"/>
      <family val="2"/>
    </font>
    <font>
      <sz val="10"/>
      <color indexed="12"/>
      <name val="Arial"/>
      <family val="2"/>
    </font>
    <font>
      <sz val="10"/>
      <name val="Arial"/>
      <family val="2"/>
    </font>
    <font>
      <b/>
      <sz val="12"/>
      <name val="Arial"/>
      <family val="2"/>
    </font>
    <font>
      <b/>
      <sz val="10"/>
      <name val="Arial"/>
      <family val="2"/>
    </font>
    <font>
      <sz val="8"/>
      <name val="Arial"/>
      <family val="2"/>
    </font>
    <font>
      <i/>
      <sz val="10"/>
      <name val="Arial"/>
      <family val="2"/>
    </font>
    <font>
      <sz val="10"/>
      <color indexed="12"/>
      <name val="Arial"/>
    </font>
    <font>
      <b/>
      <sz val="10"/>
      <color indexed="12"/>
      <name val="Arial"/>
      <family val="2"/>
    </font>
    <font>
      <i/>
      <sz val="10"/>
      <color indexed="12"/>
      <name val="Arial"/>
      <family val="2"/>
    </font>
    <font>
      <i/>
      <sz val="10"/>
      <color indexed="52"/>
      <name val="Arial"/>
      <family val="2"/>
    </font>
    <font>
      <sz val="9"/>
      <color indexed="81"/>
      <name val="Tahoma"/>
      <family val="2"/>
    </font>
    <font>
      <b/>
      <sz val="9"/>
      <color indexed="81"/>
      <name val="Tahoma"/>
      <family val="2"/>
    </font>
    <font>
      <sz val="10"/>
      <color indexed="17"/>
      <name val="Calibri"/>
      <family val="2"/>
    </font>
    <font>
      <b/>
      <sz val="10"/>
      <color indexed="17"/>
      <name val="Calibri"/>
      <family val="2"/>
    </font>
    <font>
      <b/>
      <i/>
      <sz val="9"/>
      <name val="Arial"/>
      <family val="2"/>
    </font>
    <font>
      <sz val="9"/>
      <name val="Arial"/>
      <family val="2"/>
    </font>
    <font>
      <b/>
      <sz val="9"/>
      <name val="Arial"/>
      <family val="2"/>
    </font>
    <font>
      <b/>
      <i/>
      <sz val="9"/>
      <name val="Calibri"/>
      <family val="2"/>
      <scheme val="minor"/>
    </font>
    <font>
      <b/>
      <i/>
      <sz val="8"/>
      <name val="Calibri"/>
      <family val="2"/>
      <scheme val="minor"/>
    </font>
    <font>
      <b/>
      <sz val="10"/>
      <color rgb="FFFF33CC"/>
      <name val="Arial"/>
      <family val="2"/>
    </font>
    <font>
      <i/>
      <sz val="10"/>
      <color theme="0" tint="-0.499984740745262"/>
      <name val="Arial"/>
      <family val="2"/>
    </font>
    <font>
      <sz val="10"/>
      <color rgb="FF008000"/>
      <name val="Calibri"/>
      <family val="2"/>
      <scheme val="minor"/>
    </font>
    <font>
      <sz val="10"/>
      <name val="Calibri"/>
      <family val="2"/>
      <scheme val="minor"/>
    </font>
    <font>
      <b/>
      <sz val="11"/>
      <color rgb="FF008000"/>
      <name val="Calibri"/>
      <family val="2"/>
      <scheme val="minor"/>
    </font>
    <font>
      <b/>
      <sz val="10"/>
      <color theme="6" tint="-0.249977111117893"/>
      <name val="Arial"/>
      <family val="2"/>
    </font>
    <font>
      <sz val="9"/>
      <name val="Calibri"/>
      <family val="2"/>
      <scheme val="minor"/>
    </font>
    <font>
      <b/>
      <i/>
      <sz val="9"/>
      <color theme="0" tint="-0.499984740745262"/>
      <name val="Calibri"/>
      <family val="2"/>
      <scheme val="minor"/>
    </font>
    <font>
      <b/>
      <sz val="9"/>
      <name val="Calibri"/>
      <family val="2"/>
      <scheme val="minor"/>
    </font>
    <font>
      <b/>
      <sz val="8"/>
      <color rgb="FF0000FF"/>
      <name val="Arial"/>
      <family val="2"/>
    </font>
    <font>
      <i/>
      <sz val="9"/>
      <name val="Calibri"/>
      <family val="2"/>
      <scheme val="minor"/>
    </font>
  </fonts>
  <fills count="2">
    <fill>
      <patternFill patternType="none"/>
    </fill>
    <fill>
      <patternFill patternType="gray125"/>
    </fill>
  </fills>
  <borders count="9">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s>
  <cellStyleXfs count="1">
    <xf numFmtId="0" fontId="0" fillId="0" borderId="0"/>
  </cellStyleXfs>
  <cellXfs count="65">
    <xf numFmtId="0" fontId="0" fillId="0" borderId="0" xfId="0"/>
    <xf numFmtId="0" fontId="4" fillId="0" borderId="0" xfId="0" applyFont="1" applyAlignment="1">
      <alignment vertical="center"/>
    </xf>
    <xf numFmtId="0" fontId="1" fillId="0" borderId="0" xfId="0" applyFont="1" applyAlignment="1">
      <alignment horizontal="center" vertical="center" wrapText="1"/>
    </xf>
    <xf numFmtId="0" fontId="0" fillId="0" borderId="0" xfId="0" applyAlignment="1">
      <alignment vertical="center"/>
    </xf>
    <xf numFmtId="0" fontId="10" fillId="0" borderId="0" xfId="0" quotePrefix="1" applyFont="1" applyAlignment="1">
      <alignment horizontal="left"/>
    </xf>
    <xf numFmtId="0" fontId="0" fillId="0" borderId="0" xfId="0" applyAlignment="1">
      <alignment horizontal="right"/>
    </xf>
    <xf numFmtId="0" fontId="10" fillId="0" borderId="0" xfId="0" applyFont="1"/>
    <xf numFmtId="0" fontId="11" fillId="0" borderId="0" xfId="0" applyFont="1"/>
    <xf numFmtId="0" fontId="23" fillId="0" borderId="0" xfId="0" applyFont="1"/>
    <xf numFmtId="0" fontId="24" fillId="0" borderId="0" xfId="0" applyFont="1"/>
    <xf numFmtId="0" fontId="25" fillId="0" borderId="0" xfId="0" applyFont="1"/>
    <xf numFmtId="0" fontId="26" fillId="0" borderId="0" xfId="0" quotePrefix="1" applyFont="1" applyAlignment="1">
      <alignment vertical="center"/>
    </xf>
    <xf numFmtId="0" fontId="26" fillId="0" borderId="0" xfId="0" quotePrefix="1" applyFont="1" applyAlignment="1">
      <alignment horizontal="left" vertical="center"/>
    </xf>
    <xf numFmtId="0" fontId="26" fillId="0" borderId="0" xfId="0" applyFont="1" applyAlignment="1">
      <alignment vertical="center"/>
    </xf>
    <xf numFmtId="0" fontId="4" fillId="0" borderId="0" xfId="0" quotePrefix="1" applyFont="1" applyAlignment="1">
      <alignment horizontal="center" vertical="center"/>
    </xf>
    <xf numFmtId="0" fontId="9" fillId="0" borderId="0" xfId="0" applyFont="1" applyAlignment="1" applyProtection="1">
      <alignment vertical="center"/>
      <protection locked="0"/>
    </xf>
    <xf numFmtId="0" fontId="20" fillId="0" borderId="5" xfId="0" applyFont="1" applyBorder="1" applyAlignment="1">
      <alignment horizontal="center" vertical="center" wrapText="1"/>
    </xf>
    <xf numFmtId="0" fontId="19" fillId="0" borderId="5" xfId="0" quotePrefix="1" applyFont="1" applyBorder="1" applyAlignment="1">
      <alignment horizontal="center" vertical="center" wrapText="1"/>
    </xf>
    <xf numFmtId="0" fontId="19" fillId="0" borderId="6" xfId="0" applyFont="1" applyBorder="1" applyAlignment="1">
      <alignment horizontal="center" vertical="center" wrapText="1"/>
    </xf>
    <xf numFmtId="0" fontId="6" fillId="0" borderId="0" xfId="0" applyFont="1" applyAlignment="1">
      <alignment vertical="center"/>
    </xf>
    <xf numFmtId="166" fontId="2" fillId="0" borderId="0" xfId="0" applyNumberFormat="1" applyFont="1" applyAlignment="1" applyProtection="1">
      <alignment vertical="center"/>
      <protection locked="0"/>
    </xf>
    <xf numFmtId="166" fontId="8" fillId="0" borderId="0" xfId="0" applyNumberFormat="1" applyFont="1" applyAlignment="1" applyProtection="1">
      <alignment vertical="center"/>
      <protection locked="0"/>
    </xf>
    <xf numFmtId="166" fontId="3" fillId="0" borderId="0" xfId="0" applyNumberFormat="1" applyFont="1" applyAlignment="1">
      <alignment vertical="center"/>
    </xf>
    <xf numFmtId="166" fontId="3" fillId="0" borderId="0" xfId="0" applyNumberFormat="1" applyFont="1" applyAlignment="1">
      <alignment horizontal="right" vertical="center"/>
    </xf>
    <xf numFmtId="165" fontId="7" fillId="0" borderId="0" xfId="0" applyNumberFormat="1" applyFont="1" applyAlignment="1">
      <alignment vertical="center"/>
    </xf>
    <xf numFmtId="164" fontId="5" fillId="0" borderId="4" xfId="0" applyNumberFormat="1" applyFont="1" applyBorder="1" applyAlignment="1">
      <alignment vertical="center"/>
    </xf>
    <xf numFmtId="164" fontId="21" fillId="0" borderId="0" xfId="0" applyNumberFormat="1" applyFont="1" applyAlignment="1">
      <alignment vertical="center"/>
    </xf>
    <xf numFmtId="164" fontId="21" fillId="0" borderId="4" xfId="0" applyNumberFormat="1" applyFont="1" applyBorder="1" applyAlignment="1">
      <alignment vertical="center"/>
    </xf>
    <xf numFmtId="0" fontId="6" fillId="0" borderId="2" xfId="0" applyFont="1" applyBorder="1" applyAlignment="1">
      <alignment vertical="center"/>
    </xf>
    <xf numFmtId="166" fontId="22" fillId="0" borderId="2" xfId="0" applyNumberFormat="1" applyFont="1" applyBorder="1" applyAlignment="1">
      <alignment vertical="center"/>
    </xf>
    <xf numFmtId="166" fontId="22" fillId="0" borderId="2" xfId="0" applyNumberFormat="1" applyFont="1" applyBorder="1" applyAlignment="1">
      <alignment horizontal="right" vertical="center"/>
    </xf>
    <xf numFmtId="165" fontId="3" fillId="0" borderId="2" xfId="0" applyNumberFormat="1" applyFont="1" applyBorder="1" applyAlignment="1">
      <alignment vertical="center"/>
    </xf>
    <xf numFmtId="164" fontId="22" fillId="0" borderId="3" xfId="0" applyNumberFormat="1" applyFont="1" applyBorder="1" applyAlignment="1">
      <alignment vertical="center"/>
    </xf>
    <xf numFmtId="164" fontId="22" fillId="0" borderId="2" xfId="0" applyNumberFormat="1" applyFont="1" applyBorder="1" applyAlignment="1">
      <alignment vertical="center"/>
    </xf>
    <xf numFmtId="166" fontId="7" fillId="0" borderId="2" xfId="0" applyNumberFormat="1" applyFont="1" applyBorder="1" applyAlignment="1">
      <alignment vertical="center"/>
    </xf>
    <xf numFmtId="0" fontId="27" fillId="0" borderId="0" xfId="0" quotePrefix="1" applyFont="1" applyAlignment="1">
      <alignment horizontal="center" vertical="center"/>
    </xf>
    <xf numFmtId="0" fontId="17" fillId="0" borderId="0" xfId="0" quotePrefix="1" applyFont="1" applyAlignment="1">
      <alignment horizontal="right" vertical="center"/>
    </xf>
    <xf numFmtId="0" fontId="5" fillId="0" borderId="0" xfId="0" quotePrefix="1" applyFont="1" applyAlignment="1">
      <alignment horizontal="right" vertical="center"/>
    </xf>
    <xf numFmtId="0" fontId="19" fillId="0" borderId="0" xfId="0" quotePrefix="1" applyFont="1" applyAlignment="1">
      <alignment horizontal="center" vertical="center"/>
    </xf>
    <xf numFmtId="0" fontId="28" fillId="0" borderId="0" xfId="0" quotePrefix="1" applyFont="1" applyAlignment="1">
      <alignment horizontal="right" vertical="center"/>
    </xf>
    <xf numFmtId="0" fontId="29" fillId="0" borderId="0" xfId="0" quotePrefix="1" applyFont="1" applyAlignment="1">
      <alignment horizontal="right" vertical="center"/>
    </xf>
    <xf numFmtId="0" fontId="18" fillId="0" borderId="0" xfId="0" applyFont="1"/>
    <xf numFmtId="0" fontId="17" fillId="0" borderId="0" xfId="0" applyFont="1"/>
    <xf numFmtId="0" fontId="17" fillId="0" borderId="0" xfId="0" applyFont="1" applyAlignment="1">
      <alignment horizontal="center"/>
    </xf>
    <xf numFmtId="14" fontId="17" fillId="0" borderId="0" xfId="0" applyNumberFormat="1" applyFont="1"/>
    <xf numFmtId="0" fontId="19" fillId="0" borderId="5" xfId="0" applyFont="1" applyBorder="1" applyAlignment="1">
      <alignment horizontal="center" vertical="center" wrapText="1"/>
    </xf>
    <xf numFmtId="0" fontId="16" fillId="0" borderId="2" xfId="0" quotePrefix="1" applyFont="1" applyBorder="1" applyAlignment="1">
      <alignment vertical="center"/>
    </xf>
    <xf numFmtId="0" fontId="9" fillId="0" borderId="0" xfId="0" applyFont="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4" fillId="0" borderId="0" xfId="0" quotePrefix="1" applyFont="1" applyAlignment="1">
      <alignment horizontal="center" vertical="center"/>
    </xf>
    <xf numFmtId="0" fontId="31" fillId="0" borderId="0" xfId="0" quotePrefix="1" applyFont="1" applyAlignment="1">
      <alignment horizontal="right" vertical="center"/>
    </xf>
    <xf numFmtId="0" fontId="27" fillId="0" borderId="0" xfId="0" quotePrefix="1" applyFont="1" applyAlignment="1">
      <alignment horizontal="right" vertical="center"/>
    </xf>
    <xf numFmtId="0" fontId="19" fillId="0" borderId="0" xfId="0" applyFont="1" applyAlignment="1">
      <alignment horizontal="right" vertical="center" wrapText="1"/>
    </xf>
    <xf numFmtId="0" fontId="27" fillId="0" borderId="2" xfId="0" quotePrefix="1" applyFont="1" applyBorder="1" applyAlignment="1">
      <alignment horizontal="right" vertical="center"/>
    </xf>
    <xf numFmtId="0" fontId="19" fillId="0" borderId="2" xfId="0" applyFont="1" applyBorder="1" applyAlignment="1">
      <alignment horizontal="right" vertical="center" wrapText="1"/>
    </xf>
    <xf numFmtId="0" fontId="19" fillId="0" borderId="8" xfId="0" applyFont="1" applyBorder="1" applyAlignment="1">
      <alignment horizontal="center" vertical="center" wrapText="1"/>
    </xf>
    <xf numFmtId="0" fontId="19" fillId="0" borderId="5" xfId="0" applyFont="1" applyBorder="1" applyAlignment="1">
      <alignment horizontal="center" vertical="center" wrapText="1"/>
    </xf>
    <xf numFmtId="167" fontId="30" fillId="0" borderId="7" xfId="0" applyNumberFormat="1" applyFont="1" applyBorder="1" applyAlignment="1" applyProtection="1">
      <alignment horizontal="center" vertical="center"/>
      <protection locked="0"/>
    </xf>
    <xf numFmtId="167" fontId="30" fillId="0" borderId="1" xfId="0" applyNumberFormat="1" applyFont="1" applyBorder="1" applyAlignment="1" applyProtection="1">
      <alignment horizontal="center" vertical="center"/>
      <protection locked="0"/>
    </xf>
    <xf numFmtId="0" fontId="3" fillId="0" borderId="0" xfId="0" applyFont="1" applyAlignment="1">
      <alignment horizontal="center" vertical="center"/>
    </xf>
    <xf numFmtId="0" fontId="3" fillId="0" borderId="2" xfId="0" applyFont="1"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167" fontId="6" fillId="0" borderId="7" xfId="0" applyNumberFormat="1" applyFont="1" applyBorder="1" applyAlignment="1">
      <alignment horizontal="center" vertical="center"/>
    </xf>
    <xf numFmtId="167" fontId="6" fillId="0" borderId="1" xfId="0" applyNumberFormat="1" applyFont="1" applyBorder="1" applyAlignment="1">
      <alignment horizontal="center" vertical="center"/>
    </xf>
  </cellXfs>
  <cellStyles count="1">
    <cellStyle name="Normal" xfId="0" builtinId="0"/>
  </cellStyles>
  <dxfs count="19">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
      <font>
        <color rgb="FF0000FF"/>
      </font>
      <fill>
        <patternFill>
          <bgColor theme="8"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63"/>
  <sheetViews>
    <sheetView tabSelected="1" workbookViewId="0">
      <pane ySplit="5" topLeftCell="A6" activePane="bottomLeft" state="frozenSplit"/>
      <selection pane="bottomLeft" activeCell="P7" sqref="P7"/>
    </sheetView>
  </sheetViews>
  <sheetFormatPr baseColWidth="10" defaultRowHeight="12.75" x14ac:dyDescent="0.2"/>
  <cols>
    <col min="1" max="1" width="8.140625" customWidth="1"/>
    <col min="2" max="2" width="7" customWidth="1"/>
    <col min="3" max="3" width="9.85546875" customWidth="1"/>
    <col min="4" max="5" width="9.28515625" customWidth="1"/>
    <col min="6" max="7" width="9.42578125" customWidth="1"/>
    <col min="8" max="9" width="9.85546875" customWidth="1"/>
    <col min="10" max="10" width="9.42578125" customWidth="1"/>
    <col min="11" max="11" width="11.140625" customWidth="1"/>
    <col min="12" max="12" width="6.85546875" customWidth="1"/>
    <col min="13" max="13" width="5.7109375" customWidth="1"/>
    <col min="14" max="14" width="6.28515625" customWidth="1"/>
    <col min="15" max="16" width="9.85546875" style="5" customWidth="1"/>
    <col min="17" max="17" width="8.5703125" customWidth="1"/>
    <col min="18" max="20" width="9.28515625" customWidth="1"/>
  </cols>
  <sheetData>
    <row r="1" spans="1:20" s="1" customFormat="1" ht="30" customHeight="1" x14ac:dyDescent="0.2">
      <c r="A1" s="49" t="s">
        <v>48</v>
      </c>
      <c r="B1" s="49"/>
      <c r="C1" s="49"/>
      <c r="D1" s="49"/>
      <c r="E1" s="49"/>
      <c r="F1" s="49"/>
      <c r="G1" s="49"/>
      <c r="H1" s="49"/>
      <c r="I1" s="49"/>
      <c r="J1" s="49"/>
      <c r="K1" s="49"/>
      <c r="L1" s="49"/>
      <c r="M1" s="49"/>
      <c r="N1" s="49"/>
      <c r="O1" s="49"/>
      <c r="P1" s="49"/>
      <c r="Q1" s="49"/>
      <c r="R1" s="49"/>
      <c r="S1" s="49"/>
      <c r="T1" s="49"/>
    </row>
    <row r="2" spans="1:20" s="1" customFormat="1" ht="18" customHeight="1" x14ac:dyDescent="0.2">
      <c r="A2" s="35"/>
      <c r="B2" s="35"/>
      <c r="C2" s="35"/>
      <c r="D2" s="38" t="s">
        <v>37</v>
      </c>
      <c r="E2" s="38" t="s">
        <v>38</v>
      </c>
      <c r="F2" s="38" t="s">
        <v>41</v>
      </c>
      <c r="G2" s="38" t="s">
        <v>43</v>
      </c>
      <c r="H2" s="38" t="s">
        <v>42</v>
      </c>
      <c r="I2" s="50" t="s">
        <v>44</v>
      </c>
      <c r="J2" s="50"/>
      <c r="K2" s="50"/>
      <c r="L2" s="36">
        <v>0.32340000000000002</v>
      </c>
      <c r="M2" s="35"/>
      <c r="N2" s="35"/>
      <c r="O2" s="35"/>
      <c r="P2" s="35"/>
      <c r="Q2" s="35"/>
      <c r="R2" s="35"/>
      <c r="S2" s="35"/>
      <c r="T2" s="39"/>
    </row>
    <row r="3" spans="1:20" s="1" customFormat="1" ht="18" customHeight="1" x14ac:dyDescent="0.2">
      <c r="A3" s="51" t="s">
        <v>39</v>
      </c>
      <c r="B3" s="51"/>
      <c r="C3" s="51"/>
      <c r="D3" s="36">
        <v>4.72</v>
      </c>
      <c r="E3" s="36">
        <v>1.29</v>
      </c>
      <c r="F3" s="36">
        <f>D3+E3</f>
        <v>6.01</v>
      </c>
      <c r="G3" s="36">
        <f>ROUND(F3/100,4)</f>
        <v>6.0100000000000001E-2</v>
      </c>
      <c r="H3" s="35"/>
      <c r="I3" s="52" t="s">
        <v>45</v>
      </c>
      <c r="J3" s="52"/>
      <c r="K3" s="52"/>
      <c r="L3" s="37">
        <f>L2-G3+MIN(G4,G3)+(H4-0.5)/100</f>
        <v>0.32340000000000002</v>
      </c>
      <c r="M3" s="35"/>
      <c r="N3" s="35"/>
      <c r="O3" s="40"/>
      <c r="P3" s="35"/>
      <c r="Q3" s="35"/>
      <c r="R3" s="35"/>
      <c r="S3" s="35"/>
    </row>
    <row r="4" spans="1:20" s="1" customFormat="1" ht="18" customHeight="1" thickBot="1" x14ac:dyDescent="0.25">
      <c r="A4" s="53" t="s">
        <v>40</v>
      </c>
      <c r="B4" s="53"/>
      <c r="C4" s="53"/>
      <c r="D4" s="15">
        <v>4.72</v>
      </c>
      <c r="E4" s="36">
        <v>1.29</v>
      </c>
      <c r="F4" s="36">
        <f>D4+E4</f>
        <v>6.01</v>
      </c>
      <c r="G4" s="36">
        <f>ROUND(F4/100,4)</f>
        <v>6.0100000000000001E-2</v>
      </c>
      <c r="H4" s="15">
        <v>0.5</v>
      </c>
      <c r="I4" s="54" t="s">
        <v>35</v>
      </c>
      <c r="J4" s="54"/>
      <c r="K4" s="54"/>
      <c r="L4" s="37">
        <f>MIN(G4,G3)</f>
        <v>6.0100000000000001E-2</v>
      </c>
      <c r="M4" s="14"/>
      <c r="N4" s="14"/>
      <c r="O4" s="14"/>
      <c r="P4" s="46"/>
      <c r="Q4" s="46"/>
      <c r="R4" s="46"/>
      <c r="S4" s="46"/>
      <c r="T4" s="46"/>
    </row>
    <row r="5" spans="1:20" s="2" customFormat="1" ht="36" customHeight="1" thickBot="1" x14ac:dyDescent="0.25">
      <c r="A5" s="55" t="s">
        <v>7</v>
      </c>
      <c r="B5" s="56"/>
      <c r="C5" s="45" t="s">
        <v>0</v>
      </c>
      <c r="D5" s="45" t="s">
        <v>8</v>
      </c>
      <c r="E5" s="16" t="s">
        <v>13</v>
      </c>
      <c r="F5" s="45" t="s">
        <v>1</v>
      </c>
      <c r="G5" s="45" t="s">
        <v>12</v>
      </c>
      <c r="H5" s="45" t="s">
        <v>14</v>
      </c>
      <c r="I5" s="45" t="s">
        <v>5</v>
      </c>
      <c r="J5" s="45" t="s">
        <v>15</v>
      </c>
      <c r="K5" s="17" t="s">
        <v>16</v>
      </c>
      <c r="L5" s="17" t="s">
        <v>36</v>
      </c>
      <c r="M5" s="45" t="s">
        <v>2</v>
      </c>
      <c r="N5" s="45" t="s">
        <v>6</v>
      </c>
      <c r="O5" s="45" t="s">
        <v>47</v>
      </c>
      <c r="P5" s="45" t="s">
        <v>9</v>
      </c>
      <c r="Q5" s="45" t="s">
        <v>3</v>
      </c>
      <c r="R5" s="18" t="s">
        <v>4</v>
      </c>
      <c r="S5" s="45" t="s">
        <v>33</v>
      </c>
      <c r="T5" s="18" t="s">
        <v>34</v>
      </c>
    </row>
    <row r="6" spans="1:20" s="3" customFormat="1" ht="15" customHeight="1" x14ac:dyDescent="0.2">
      <c r="A6" s="57">
        <v>45292</v>
      </c>
      <c r="B6" s="19" t="s">
        <v>7</v>
      </c>
      <c r="C6" s="20">
        <v>1900</v>
      </c>
      <c r="D6" s="21"/>
      <c r="E6" s="21"/>
      <c r="F6" s="20">
        <v>151.66999999999999</v>
      </c>
      <c r="G6" s="20"/>
      <c r="H6" s="22">
        <f>C6-D6</f>
        <v>1900</v>
      </c>
      <c r="I6" s="22">
        <f>C6-D6+E6</f>
        <v>1900</v>
      </c>
      <c r="J6" s="22">
        <f>F6+G6</f>
        <v>151.66999999999999</v>
      </c>
      <c r="K6" s="22">
        <f>IF(I6=0,0,MIN(ROUND(J6*H6/I6,2),J6))</f>
        <v>151.66999999999999</v>
      </c>
      <c r="L6" s="59">
        <f>L3</f>
        <v>0.32340000000000002</v>
      </c>
      <c r="M6" s="61">
        <v>1.6</v>
      </c>
      <c r="N6" s="47">
        <v>11.65</v>
      </c>
      <c r="O6" s="23">
        <f>C6</f>
        <v>1900</v>
      </c>
      <c r="P6" s="23">
        <f>ROUND(K6*12/52,2)*N6*52/12</f>
        <v>1766.9166666666667</v>
      </c>
      <c r="Q6" s="24"/>
      <c r="R6" s="25">
        <f>R7</f>
        <v>499.7</v>
      </c>
      <c r="S6" s="26">
        <f>S7</f>
        <v>406.84</v>
      </c>
      <c r="T6" s="27">
        <f>T7</f>
        <v>92.860000000000014</v>
      </c>
    </row>
    <row r="7" spans="1:20" s="3" customFormat="1" ht="15" customHeight="1" thickBot="1" x14ac:dyDescent="0.25">
      <c r="A7" s="58"/>
      <c r="B7" s="28" t="s">
        <v>17</v>
      </c>
      <c r="C7" s="29">
        <f t="shared" ref="C7:K7" si="0">C6</f>
        <v>1900</v>
      </c>
      <c r="D7" s="29">
        <f t="shared" si="0"/>
        <v>0</v>
      </c>
      <c r="E7" s="29">
        <f t="shared" si="0"/>
        <v>0</v>
      </c>
      <c r="F7" s="29">
        <f t="shared" si="0"/>
        <v>151.66999999999999</v>
      </c>
      <c r="G7" s="29">
        <f>G6</f>
        <v>0</v>
      </c>
      <c r="H7" s="29">
        <f>H6</f>
        <v>1900</v>
      </c>
      <c r="I7" s="29">
        <f>I6</f>
        <v>1900</v>
      </c>
      <c r="J7" s="29">
        <f t="shared" si="0"/>
        <v>151.66999999999999</v>
      </c>
      <c r="K7" s="29">
        <f t="shared" si="0"/>
        <v>151.66999999999999</v>
      </c>
      <c r="L7" s="60"/>
      <c r="M7" s="62"/>
      <c r="N7" s="48"/>
      <c r="O7" s="30">
        <f>O6</f>
        <v>1900</v>
      </c>
      <c r="P7" s="30">
        <f>P6</f>
        <v>1766.9166666666667</v>
      </c>
      <c r="Q7" s="31">
        <f>IF(AND(O7&lt;&gt;0,P7&lt;&gt;0),MAX(MIN(ROUND(((L6)/(M6-1))*((M6*P7/O7)-1),4),ROUND(L6,4)),0),0)</f>
        <v>0.26300000000000001</v>
      </c>
      <c r="R7" s="32">
        <f>MAX(0,ROUND(O7*Q7,2))</f>
        <v>499.7</v>
      </c>
      <c r="S7" s="33">
        <f>ROUND(R7*(L6-L$4)/L6,2)</f>
        <v>406.84</v>
      </c>
      <c r="T7" s="32">
        <f>R7-S7</f>
        <v>92.860000000000014</v>
      </c>
    </row>
    <row r="8" spans="1:20" s="3" customFormat="1" ht="15" customHeight="1" x14ac:dyDescent="0.2">
      <c r="A8" s="63">
        <f>EDATE(A6,1)</f>
        <v>45323</v>
      </c>
      <c r="B8" s="19" t="s">
        <v>7</v>
      </c>
      <c r="C8" s="20">
        <v>2000</v>
      </c>
      <c r="D8" s="21"/>
      <c r="E8" s="21"/>
      <c r="F8" s="20">
        <v>151.66999999999999</v>
      </c>
      <c r="G8" s="20"/>
      <c r="H8" s="22">
        <f>C8-D8</f>
        <v>2000</v>
      </c>
      <c r="I8" s="22">
        <f>C8-D8+E8</f>
        <v>2000</v>
      </c>
      <c r="J8" s="22">
        <f>F8+G8</f>
        <v>151.66999999999999</v>
      </c>
      <c r="K8" s="22">
        <f>IF(I8=0,0,MIN(ROUND(J8*H8/I8,2),J8))</f>
        <v>151.66999999999999</v>
      </c>
      <c r="L8" s="59">
        <f>L6</f>
        <v>0.32340000000000002</v>
      </c>
      <c r="M8" s="61">
        <v>1.6</v>
      </c>
      <c r="N8" s="47">
        <f>N6</f>
        <v>11.65</v>
      </c>
      <c r="O8" s="23">
        <f>C8</f>
        <v>2000</v>
      </c>
      <c r="P8" s="23">
        <f>ROUND(K8*12/52,2)*N8*52/12</f>
        <v>1766.9166666666667</v>
      </c>
      <c r="Q8" s="24"/>
      <c r="R8" s="25">
        <f>R9-R7</f>
        <v>445.66</v>
      </c>
      <c r="S8" s="26">
        <f>S9-S7</f>
        <v>362.84</v>
      </c>
      <c r="T8" s="27">
        <f>T9-T7</f>
        <v>82.82000000000005</v>
      </c>
    </row>
    <row r="9" spans="1:20" s="3" customFormat="1" ht="15" customHeight="1" thickBot="1" x14ac:dyDescent="0.25">
      <c r="A9" s="64"/>
      <c r="B9" s="28" t="s">
        <v>17</v>
      </c>
      <c r="C9" s="29">
        <f t="shared" ref="C9:K9" si="1">C7+C8</f>
        <v>3900</v>
      </c>
      <c r="D9" s="29">
        <f t="shared" si="1"/>
        <v>0</v>
      </c>
      <c r="E9" s="29">
        <f t="shared" si="1"/>
        <v>0</v>
      </c>
      <c r="F9" s="29">
        <f t="shared" si="1"/>
        <v>303.33999999999997</v>
      </c>
      <c r="G9" s="29">
        <f t="shared" si="1"/>
        <v>0</v>
      </c>
      <c r="H9" s="29">
        <f t="shared" si="1"/>
        <v>3900</v>
      </c>
      <c r="I9" s="29">
        <f t="shared" si="1"/>
        <v>3900</v>
      </c>
      <c r="J9" s="29">
        <f t="shared" si="1"/>
        <v>303.33999999999997</v>
      </c>
      <c r="K9" s="29">
        <f t="shared" si="1"/>
        <v>303.33999999999997</v>
      </c>
      <c r="L9" s="60"/>
      <c r="M9" s="62"/>
      <c r="N9" s="48"/>
      <c r="O9" s="30">
        <f>O8+O7</f>
        <v>3900</v>
      </c>
      <c r="P9" s="30">
        <f>P8+P7</f>
        <v>3533.8333333333335</v>
      </c>
      <c r="Q9" s="31">
        <f>IF(AND(O9&lt;&gt;0,P9&lt;&gt;0),MAX(MIN(ROUND(((L8)/(M8-1))*((M8*P9/O9)-1),4),ROUND(L8,4)),0),0)</f>
        <v>0.2424</v>
      </c>
      <c r="R9" s="32">
        <f>MAX(0,ROUND(O9*Q9,2))</f>
        <v>945.36</v>
      </c>
      <c r="S9" s="33">
        <f>ROUND(R9*(L8-L$4)/L8,2)</f>
        <v>769.68</v>
      </c>
      <c r="T9" s="32">
        <f>R9-S9</f>
        <v>175.68000000000006</v>
      </c>
    </row>
    <row r="10" spans="1:20" s="3" customFormat="1" ht="15" customHeight="1" x14ac:dyDescent="0.2">
      <c r="A10" s="63">
        <f>EDATE(A8,1)</f>
        <v>45352</v>
      </c>
      <c r="B10" s="19" t="s">
        <v>7</v>
      </c>
      <c r="C10" s="20"/>
      <c r="D10" s="21"/>
      <c r="E10" s="21"/>
      <c r="F10" s="20">
        <v>151.66999999999999</v>
      </c>
      <c r="G10" s="20"/>
      <c r="H10" s="22">
        <f>C10-D10</f>
        <v>0</v>
      </c>
      <c r="I10" s="22">
        <f>C10-D10+E10</f>
        <v>0</v>
      </c>
      <c r="J10" s="22">
        <f>F10+G10</f>
        <v>151.66999999999999</v>
      </c>
      <c r="K10" s="22">
        <f>IF(I10=0,0,MIN(ROUND(J10*H10/I10,2),J10))</f>
        <v>0</v>
      </c>
      <c r="L10" s="59">
        <f>L8</f>
        <v>0.32340000000000002</v>
      </c>
      <c r="M10" s="61">
        <v>1.6</v>
      </c>
      <c r="N10" s="47">
        <f>N8</f>
        <v>11.65</v>
      </c>
      <c r="O10" s="23">
        <f>C10</f>
        <v>0</v>
      </c>
      <c r="P10" s="23">
        <f>ROUND(K10*12/52,2)*N10*52/12</f>
        <v>0</v>
      </c>
      <c r="Q10" s="24"/>
      <c r="R10" s="25">
        <f>R11-R9</f>
        <v>0</v>
      </c>
      <c r="S10" s="26">
        <f>S11-S9</f>
        <v>0</v>
      </c>
      <c r="T10" s="27">
        <f>T11-T9</f>
        <v>0</v>
      </c>
    </row>
    <row r="11" spans="1:20" s="3" customFormat="1" ht="15" customHeight="1" thickBot="1" x14ac:dyDescent="0.25">
      <c r="A11" s="64"/>
      <c r="B11" s="28" t="s">
        <v>17</v>
      </c>
      <c r="C11" s="29">
        <f t="shared" ref="C11:K11" si="2">C9+C10</f>
        <v>3900</v>
      </c>
      <c r="D11" s="29">
        <f t="shared" si="2"/>
        <v>0</v>
      </c>
      <c r="E11" s="29">
        <f t="shared" si="2"/>
        <v>0</v>
      </c>
      <c r="F11" s="29">
        <f t="shared" si="2"/>
        <v>455.01</v>
      </c>
      <c r="G11" s="29">
        <f t="shared" si="2"/>
        <v>0</v>
      </c>
      <c r="H11" s="34">
        <f t="shared" si="2"/>
        <v>3900</v>
      </c>
      <c r="I11" s="34">
        <f t="shared" si="2"/>
        <v>3900</v>
      </c>
      <c r="J11" s="34">
        <f t="shared" si="2"/>
        <v>455.01</v>
      </c>
      <c r="K11" s="34">
        <f t="shared" si="2"/>
        <v>303.33999999999997</v>
      </c>
      <c r="L11" s="60"/>
      <c r="M11" s="62"/>
      <c r="N11" s="48"/>
      <c r="O11" s="30">
        <f>O10+O9</f>
        <v>3900</v>
      </c>
      <c r="P11" s="30">
        <f>P10+P9</f>
        <v>3533.8333333333335</v>
      </c>
      <c r="Q11" s="31">
        <f>IF(AND(O11&lt;&gt;0,P11&lt;&gt;0),MAX(MIN(ROUND(((L10)/(M10-1))*((M10*P11/O11)-1),4),ROUND(L10,4)),0),0)</f>
        <v>0.2424</v>
      </c>
      <c r="R11" s="32">
        <f>MAX(0,ROUND(O11*Q11,2))</f>
        <v>945.36</v>
      </c>
      <c r="S11" s="33">
        <f>ROUND(R11*(L10-L$4)/L10,2)</f>
        <v>769.68</v>
      </c>
      <c r="T11" s="32">
        <f>R11-S11</f>
        <v>175.68000000000006</v>
      </c>
    </row>
    <row r="12" spans="1:20" s="3" customFormat="1" ht="15" customHeight="1" x14ac:dyDescent="0.2">
      <c r="A12" s="63">
        <f>EDATE(A10,1)</f>
        <v>45383</v>
      </c>
      <c r="B12" s="19" t="s">
        <v>7</v>
      </c>
      <c r="C12" s="20"/>
      <c r="D12" s="21"/>
      <c r="E12" s="21"/>
      <c r="F12" s="20">
        <v>151.66999999999999</v>
      </c>
      <c r="G12" s="20"/>
      <c r="H12" s="22">
        <f>C12-D12</f>
        <v>0</v>
      </c>
      <c r="I12" s="22">
        <f>C12-D12+E12</f>
        <v>0</v>
      </c>
      <c r="J12" s="22">
        <f>F12+G12</f>
        <v>151.66999999999999</v>
      </c>
      <c r="K12" s="22">
        <f>IF(I12=0,0,MIN(ROUND(J12*H12/I12,2),J12))</f>
        <v>0</v>
      </c>
      <c r="L12" s="59">
        <f>L10</f>
        <v>0.32340000000000002</v>
      </c>
      <c r="M12" s="61">
        <v>1.6</v>
      </c>
      <c r="N12" s="47">
        <f>N10</f>
        <v>11.65</v>
      </c>
      <c r="O12" s="23">
        <f>C12</f>
        <v>0</v>
      </c>
      <c r="P12" s="23">
        <f>ROUND(K12*12/52,2)*N12*52/12</f>
        <v>0</v>
      </c>
      <c r="Q12" s="24"/>
      <c r="R12" s="25">
        <f>R13-R11</f>
        <v>0</v>
      </c>
      <c r="S12" s="26">
        <f>S13-S11</f>
        <v>0</v>
      </c>
      <c r="T12" s="27">
        <f>T13-T11</f>
        <v>0</v>
      </c>
    </row>
    <row r="13" spans="1:20" s="3" customFormat="1" ht="15" customHeight="1" thickBot="1" x14ac:dyDescent="0.25">
      <c r="A13" s="64"/>
      <c r="B13" s="28" t="s">
        <v>17</v>
      </c>
      <c r="C13" s="29">
        <f t="shared" ref="C13:K13" si="3">C11+C12</f>
        <v>3900</v>
      </c>
      <c r="D13" s="29">
        <f t="shared" si="3"/>
        <v>0</v>
      </c>
      <c r="E13" s="29">
        <f t="shared" si="3"/>
        <v>0</v>
      </c>
      <c r="F13" s="29">
        <f t="shared" si="3"/>
        <v>606.67999999999995</v>
      </c>
      <c r="G13" s="29">
        <f>G11+G12</f>
        <v>0</v>
      </c>
      <c r="H13" s="29">
        <f>H11+H12</f>
        <v>3900</v>
      </c>
      <c r="I13" s="29">
        <f>I11+I12</f>
        <v>3900</v>
      </c>
      <c r="J13" s="29">
        <f t="shared" si="3"/>
        <v>606.67999999999995</v>
      </c>
      <c r="K13" s="29">
        <f t="shared" si="3"/>
        <v>303.33999999999997</v>
      </c>
      <c r="L13" s="60"/>
      <c r="M13" s="62"/>
      <c r="N13" s="48"/>
      <c r="O13" s="30">
        <f>O12+O11</f>
        <v>3900</v>
      </c>
      <c r="P13" s="30">
        <f>P12+P11</f>
        <v>3533.8333333333335</v>
      </c>
      <c r="Q13" s="31">
        <f t="shared" ref="Q13" si="4">IF(AND(O13&lt;&gt;0,P13&lt;&gt;0),MAX(MIN(ROUND(((L12)/(M12-1))*((M12*P13/O13)-1),4),ROUND(L12,4)),0),0)</f>
        <v>0.2424</v>
      </c>
      <c r="R13" s="32">
        <f>MAX(0,ROUND(O13*Q13,2))</f>
        <v>945.36</v>
      </c>
      <c r="S13" s="33">
        <f>ROUND(R13*(L12-L$4)/L12,2)</f>
        <v>769.68</v>
      </c>
      <c r="T13" s="32">
        <f>R13-S13</f>
        <v>175.68000000000006</v>
      </c>
    </row>
    <row r="14" spans="1:20" s="3" customFormat="1" ht="15" customHeight="1" x14ac:dyDescent="0.2">
      <c r="A14" s="63">
        <f>EDATE(A12,1)</f>
        <v>45413</v>
      </c>
      <c r="B14" s="19" t="s">
        <v>7</v>
      </c>
      <c r="C14" s="20"/>
      <c r="D14" s="21"/>
      <c r="E14" s="21"/>
      <c r="F14" s="20">
        <v>151.66999999999999</v>
      </c>
      <c r="G14" s="20"/>
      <c r="H14" s="22">
        <f>C14-D14</f>
        <v>0</v>
      </c>
      <c r="I14" s="22">
        <f>C14-D14+E14</f>
        <v>0</v>
      </c>
      <c r="J14" s="22">
        <f>F14+G14</f>
        <v>151.66999999999999</v>
      </c>
      <c r="K14" s="22">
        <f>IF(I14=0,0,MIN(ROUND(J14*H14/I14,2),J14))</f>
        <v>0</v>
      </c>
      <c r="L14" s="59">
        <f>L12</f>
        <v>0.32340000000000002</v>
      </c>
      <c r="M14" s="61">
        <v>1.6</v>
      </c>
      <c r="N14" s="47">
        <f>N12</f>
        <v>11.65</v>
      </c>
      <c r="O14" s="23">
        <f>C14</f>
        <v>0</v>
      </c>
      <c r="P14" s="23">
        <f>ROUND(K14*12/52,2)*N14*52/12</f>
        <v>0</v>
      </c>
      <c r="Q14" s="24"/>
      <c r="R14" s="25">
        <f>R15-R13</f>
        <v>0</v>
      </c>
      <c r="S14" s="26">
        <f>S15-S13</f>
        <v>0</v>
      </c>
      <c r="T14" s="27">
        <f>T15-T13</f>
        <v>0</v>
      </c>
    </row>
    <row r="15" spans="1:20" s="3" customFormat="1" ht="15" customHeight="1" thickBot="1" x14ac:dyDescent="0.25">
      <c r="A15" s="64"/>
      <c r="B15" s="28" t="s">
        <v>17</v>
      </c>
      <c r="C15" s="29">
        <f t="shared" ref="C15:K15" si="5">C13+C14</f>
        <v>3900</v>
      </c>
      <c r="D15" s="29">
        <f t="shared" si="5"/>
        <v>0</v>
      </c>
      <c r="E15" s="29">
        <f t="shared" si="5"/>
        <v>0</v>
      </c>
      <c r="F15" s="29">
        <f t="shared" si="5"/>
        <v>758.34999999999991</v>
      </c>
      <c r="G15" s="29">
        <f>G13+G14</f>
        <v>0</v>
      </c>
      <c r="H15" s="29">
        <f>H13+H14</f>
        <v>3900</v>
      </c>
      <c r="I15" s="29">
        <f>I13+I14</f>
        <v>3900</v>
      </c>
      <c r="J15" s="29">
        <f t="shared" si="5"/>
        <v>758.34999999999991</v>
      </c>
      <c r="K15" s="29">
        <f t="shared" si="5"/>
        <v>303.33999999999997</v>
      </c>
      <c r="L15" s="60"/>
      <c r="M15" s="62"/>
      <c r="N15" s="48"/>
      <c r="O15" s="30">
        <f>O14+O13</f>
        <v>3900</v>
      </c>
      <c r="P15" s="30">
        <f>P14+P13</f>
        <v>3533.8333333333335</v>
      </c>
      <c r="Q15" s="31">
        <f t="shared" ref="Q15" si="6">IF(AND(O15&lt;&gt;0,P15&lt;&gt;0),MAX(MIN(ROUND(((L14)/(M14-1))*((M14*P15/O15)-1),4),ROUND(L14,4)),0),0)</f>
        <v>0.2424</v>
      </c>
      <c r="R15" s="32">
        <f>MAX(0,ROUND(O15*Q15,2))</f>
        <v>945.36</v>
      </c>
      <c r="S15" s="33">
        <f>ROUND(R15*(L14-L$4)/L14,2)</f>
        <v>769.68</v>
      </c>
      <c r="T15" s="32">
        <f>R15-S15</f>
        <v>175.68000000000006</v>
      </c>
    </row>
    <row r="16" spans="1:20" s="3" customFormat="1" ht="15" customHeight="1" x14ac:dyDescent="0.2">
      <c r="A16" s="63">
        <f>EDATE(A14,1)</f>
        <v>45444</v>
      </c>
      <c r="B16" s="19" t="s">
        <v>7</v>
      </c>
      <c r="C16" s="20"/>
      <c r="D16" s="21"/>
      <c r="E16" s="21"/>
      <c r="F16" s="20">
        <v>151.66999999999999</v>
      </c>
      <c r="G16" s="20"/>
      <c r="H16" s="22">
        <f>C16-D16</f>
        <v>0</v>
      </c>
      <c r="I16" s="22">
        <f>C16-D16+E16</f>
        <v>0</v>
      </c>
      <c r="J16" s="22">
        <f>F16+G16</f>
        <v>151.66999999999999</v>
      </c>
      <c r="K16" s="22">
        <f>IF(I16=0,0,MIN(ROUND(J16*H16/I16,2),J16))</f>
        <v>0</v>
      </c>
      <c r="L16" s="59">
        <f>L14</f>
        <v>0.32340000000000002</v>
      </c>
      <c r="M16" s="61">
        <v>1.6</v>
      </c>
      <c r="N16" s="47">
        <f>N14</f>
        <v>11.65</v>
      </c>
      <c r="O16" s="23">
        <f>C16</f>
        <v>0</v>
      </c>
      <c r="P16" s="23">
        <f>ROUND(K16*12/52,2)*N16*52/12</f>
        <v>0</v>
      </c>
      <c r="Q16" s="24"/>
      <c r="R16" s="25">
        <f>R17-R15</f>
        <v>0</v>
      </c>
      <c r="S16" s="26">
        <f>S17-S15</f>
        <v>0</v>
      </c>
      <c r="T16" s="27">
        <f>T17-T15</f>
        <v>0</v>
      </c>
    </row>
    <row r="17" spans="1:21" s="3" customFormat="1" ht="15" customHeight="1" thickBot="1" x14ac:dyDescent="0.25">
      <c r="A17" s="64"/>
      <c r="B17" s="28" t="s">
        <v>17</v>
      </c>
      <c r="C17" s="29">
        <f t="shared" ref="C17:K17" si="7">C15+C16</f>
        <v>3900</v>
      </c>
      <c r="D17" s="29">
        <f t="shared" si="7"/>
        <v>0</v>
      </c>
      <c r="E17" s="29">
        <f t="shared" si="7"/>
        <v>0</v>
      </c>
      <c r="F17" s="29">
        <f t="shared" si="7"/>
        <v>910.01999999999987</v>
      </c>
      <c r="G17" s="29">
        <f>G15+G16</f>
        <v>0</v>
      </c>
      <c r="H17" s="29">
        <f>H15+H16</f>
        <v>3900</v>
      </c>
      <c r="I17" s="29">
        <f>I15+I16</f>
        <v>3900</v>
      </c>
      <c r="J17" s="29">
        <f t="shared" si="7"/>
        <v>910.01999999999987</v>
      </c>
      <c r="K17" s="29">
        <f t="shared" si="7"/>
        <v>303.33999999999997</v>
      </c>
      <c r="L17" s="60"/>
      <c r="M17" s="62"/>
      <c r="N17" s="48"/>
      <c r="O17" s="30">
        <f>O16+O15</f>
        <v>3900</v>
      </c>
      <c r="P17" s="30">
        <f>P16+P15</f>
        <v>3533.8333333333335</v>
      </c>
      <c r="Q17" s="31">
        <f t="shared" ref="Q17" si="8">IF(AND(O17&lt;&gt;0,P17&lt;&gt;0),MAX(MIN(ROUND(((L16)/(M16-1))*((M16*P17/O17)-1),4),ROUND(L16,4)),0),0)</f>
        <v>0.2424</v>
      </c>
      <c r="R17" s="32">
        <f>MAX(0,ROUND(O17*Q17,2))</f>
        <v>945.36</v>
      </c>
      <c r="S17" s="33">
        <f>ROUND(R17*(L16-L$4)/L16,2)</f>
        <v>769.68</v>
      </c>
      <c r="T17" s="32">
        <f>R17-S17</f>
        <v>175.68000000000006</v>
      </c>
    </row>
    <row r="18" spans="1:21" s="3" customFormat="1" ht="15" customHeight="1" x14ac:dyDescent="0.2">
      <c r="A18" s="63">
        <f>EDATE(A16,1)</f>
        <v>45474</v>
      </c>
      <c r="B18" s="19" t="s">
        <v>7</v>
      </c>
      <c r="C18" s="20"/>
      <c r="D18" s="21"/>
      <c r="E18" s="21"/>
      <c r="F18" s="20">
        <v>151.66999999999999</v>
      </c>
      <c r="G18" s="20"/>
      <c r="H18" s="22">
        <f>C18-D18</f>
        <v>0</v>
      </c>
      <c r="I18" s="22">
        <f>C18-D18+E18</f>
        <v>0</v>
      </c>
      <c r="J18" s="22">
        <f>F18+G18</f>
        <v>151.66999999999999</v>
      </c>
      <c r="K18" s="22">
        <f>IF(I18=0,0,MIN(ROUND(J18*H18/I18,2),J18))</f>
        <v>0</v>
      </c>
      <c r="L18" s="59">
        <f>L16</f>
        <v>0.32340000000000002</v>
      </c>
      <c r="M18" s="61">
        <v>1.6</v>
      </c>
      <c r="N18" s="47">
        <f>N16</f>
        <v>11.65</v>
      </c>
      <c r="O18" s="23">
        <f>C18</f>
        <v>0</v>
      </c>
      <c r="P18" s="23">
        <f>ROUND(K18*12/52,2)*N18*52/12</f>
        <v>0</v>
      </c>
      <c r="Q18" s="24"/>
      <c r="R18" s="25">
        <f>R19-R17</f>
        <v>0</v>
      </c>
      <c r="S18" s="26">
        <f>S19-S17</f>
        <v>0</v>
      </c>
      <c r="T18" s="27">
        <f>T19-T17</f>
        <v>0</v>
      </c>
    </row>
    <row r="19" spans="1:21" s="3" customFormat="1" ht="15" customHeight="1" thickBot="1" x14ac:dyDescent="0.25">
      <c r="A19" s="64"/>
      <c r="B19" s="28" t="s">
        <v>17</v>
      </c>
      <c r="C19" s="29">
        <f t="shared" ref="C19:K19" si="9">C17+C18</f>
        <v>3900</v>
      </c>
      <c r="D19" s="29">
        <f t="shared" si="9"/>
        <v>0</v>
      </c>
      <c r="E19" s="29">
        <f t="shared" si="9"/>
        <v>0</v>
      </c>
      <c r="F19" s="29">
        <f t="shared" si="9"/>
        <v>1061.6899999999998</v>
      </c>
      <c r="G19" s="29">
        <f>G17+G18</f>
        <v>0</v>
      </c>
      <c r="H19" s="29">
        <f>H17+H18</f>
        <v>3900</v>
      </c>
      <c r="I19" s="29">
        <f>I17+I18</f>
        <v>3900</v>
      </c>
      <c r="J19" s="29">
        <f t="shared" si="9"/>
        <v>1061.6899999999998</v>
      </c>
      <c r="K19" s="29">
        <f t="shared" si="9"/>
        <v>303.33999999999997</v>
      </c>
      <c r="L19" s="60"/>
      <c r="M19" s="62"/>
      <c r="N19" s="48"/>
      <c r="O19" s="30">
        <f>O18+O17</f>
        <v>3900</v>
      </c>
      <c r="P19" s="30">
        <f>P18+P17</f>
        <v>3533.8333333333335</v>
      </c>
      <c r="Q19" s="31">
        <f t="shared" ref="Q19" si="10">IF(AND(O19&lt;&gt;0,P19&lt;&gt;0),MAX(MIN(ROUND(((L18)/(M18-1))*((M18*P19/O19)-1),4),ROUND(L18,4)),0),0)</f>
        <v>0.2424</v>
      </c>
      <c r="R19" s="32">
        <f>MAX(0,ROUND(O19*Q19,2))</f>
        <v>945.36</v>
      </c>
      <c r="S19" s="33">
        <f>ROUND(R19*(L18-L$4)/L18,2)</f>
        <v>769.68</v>
      </c>
      <c r="T19" s="32">
        <f>R19-S19</f>
        <v>175.68000000000006</v>
      </c>
    </row>
    <row r="20" spans="1:21" s="3" customFormat="1" ht="15" customHeight="1" x14ac:dyDescent="0.2">
      <c r="A20" s="63">
        <f>EDATE(A18,1)</f>
        <v>45505</v>
      </c>
      <c r="B20" s="19" t="s">
        <v>7</v>
      </c>
      <c r="C20" s="20"/>
      <c r="D20" s="21"/>
      <c r="E20" s="21"/>
      <c r="F20" s="20">
        <v>151.66999999999999</v>
      </c>
      <c r="G20" s="20"/>
      <c r="H20" s="22">
        <f>C20-D20</f>
        <v>0</v>
      </c>
      <c r="I20" s="22">
        <f>C20-D20+E20</f>
        <v>0</v>
      </c>
      <c r="J20" s="22">
        <f>F20+G20</f>
        <v>151.66999999999999</v>
      </c>
      <c r="K20" s="22">
        <f>IF(I20=0,0,MIN(ROUND(J20*H20/I20,2),J20))</f>
        <v>0</v>
      </c>
      <c r="L20" s="59">
        <f>L18</f>
        <v>0.32340000000000002</v>
      </c>
      <c r="M20" s="61">
        <v>1.6</v>
      </c>
      <c r="N20" s="47">
        <f>N18</f>
        <v>11.65</v>
      </c>
      <c r="O20" s="23">
        <f>C20</f>
        <v>0</v>
      </c>
      <c r="P20" s="23">
        <f>ROUND(K20*12/52,2)*N20*52/12</f>
        <v>0</v>
      </c>
      <c r="Q20" s="24"/>
      <c r="R20" s="25">
        <f>R21-R19</f>
        <v>0</v>
      </c>
      <c r="S20" s="26">
        <f>S21-S19</f>
        <v>0</v>
      </c>
      <c r="T20" s="27">
        <f>T21-T19</f>
        <v>0</v>
      </c>
    </row>
    <row r="21" spans="1:21" s="3" customFormat="1" ht="15" customHeight="1" thickBot="1" x14ac:dyDescent="0.25">
      <c r="A21" s="64"/>
      <c r="B21" s="28" t="s">
        <v>17</v>
      </c>
      <c r="C21" s="29">
        <f t="shared" ref="C21:K21" si="11">C19+C20</f>
        <v>3900</v>
      </c>
      <c r="D21" s="29">
        <f t="shared" si="11"/>
        <v>0</v>
      </c>
      <c r="E21" s="29">
        <f t="shared" si="11"/>
        <v>0</v>
      </c>
      <c r="F21" s="29">
        <f t="shared" si="11"/>
        <v>1213.3599999999999</v>
      </c>
      <c r="G21" s="29">
        <f>G19+G20</f>
        <v>0</v>
      </c>
      <c r="H21" s="29">
        <f>H19+H20</f>
        <v>3900</v>
      </c>
      <c r="I21" s="29">
        <f>I19+I20</f>
        <v>3900</v>
      </c>
      <c r="J21" s="29">
        <f t="shared" si="11"/>
        <v>1213.3599999999999</v>
      </c>
      <c r="K21" s="29">
        <f t="shared" si="11"/>
        <v>303.33999999999997</v>
      </c>
      <c r="L21" s="60"/>
      <c r="M21" s="62"/>
      <c r="N21" s="48"/>
      <c r="O21" s="30">
        <f>O20+O19</f>
        <v>3900</v>
      </c>
      <c r="P21" s="30">
        <f>P20+P19</f>
        <v>3533.8333333333335</v>
      </c>
      <c r="Q21" s="31">
        <f t="shared" ref="Q21" si="12">IF(AND(O21&lt;&gt;0,P21&lt;&gt;0),MAX(MIN(ROUND(((L20)/(M20-1))*((M20*P21/O21)-1),4),ROUND(L20,4)),0),0)</f>
        <v>0.2424</v>
      </c>
      <c r="R21" s="32">
        <f>MAX(0,ROUND(O21*Q21,2))</f>
        <v>945.36</v>
      </c>
      <c r="S21" s="33">
        <f>ROUND(R21*(L20-L$4)/L20,2)</f>
        <v>769.68</v>
      </c>
      <c r="T21" s="32">
        <f>R21-S21</f>
        <v>175.68000000000006</v>
      </c>
    </row>
    <row r="22" spans="1:21" s="3" customFormat="1" ht="15" customHeight="1" x14ac:dyDescent="0.2">
      <c r="A22" s="63">
        <f>EDATE(A20,1)</f>
        <v>45536</v>
      </c>
      <c r="B22" s="19" t="s">
        <v>7</v>
      </c>
      <c r="C22" s="20"/>
      <c r="D22" s="21"/>
      <c r="E22" s="21"/>
      <c r="F22" s="20">
        <v>151.66999999999999</v>
      </c>
      <c r="G22" s="20"/>
      <c r="H22" s="22">
        <f>C22-D22</f>
        <v>0</v>
      </c>
      <c r="I22" s="22">
        <f>C22-D22+E22</f>
        <v>0</v>
      </c>
      <c r="J22" s="22">
        <f>F22+G22</f>
        <v>151.66999999999999</v>
      </c>
      <c r="K22" s="22">
        <f>IF(I22=0,0,MIN(ROUND(J22*H22/I22,2),J22))</f>
        <v>0</v>
      </c>
      <c r="L22" s="59">
        <f>L20</f>
        <v>0.32340000000000002</v>
      </c>
      <c r="M22" s="61">
        <v>1.6</v>
      </c>
      <c r="N22" s="47">
        <f>N20</f>
        <v>11.65</v>
      </c>
      <c r="O22" s="23">
        <f>C22</f>
        <v>0</v>
      </c>
      <c r="P22" s="23">
        <f>ROUND(K22*12/52,2)*N22*52/12</f>
        <v>0</v>
      </c>
      <c r="Q22" s="24"/>
      <c r="R22" s="25">
        <f>R23-R21</f>
        <v>0</v>
      </c>
      <c r="S22" s="26">
        <f>S23-S21</f>
        <v>0</v>
      </c>
      <c r="T22" s="27">
        <f>T23-T21</f>
        <v>0</v>
      </c>
      <c r="U22" s="11"/>
    </row>
    <row r="23" spans="1:21" s="3" customFormat="1" ht="15" customHeight="1" thickBot="1" x14ac:dyDescent="0.25">
      <c r="A23" s="64"/>
      <c r="B23" s="28" t="s">
        <v>17</v>
      </c>
      <c r="C23" s="29">
        <f t="shared" ref="C23:K23" si="13">C21+C22</f>
        <v>3900</v>
      </c>
      <c r="D23" s="29">
        <f t="shared" si="13"/>
        <v>0</v>
      </c>
      <c r="E23" s="29">
        <f t="shared" si="13"/>
        <v>0</v>
      </c>
      <c r="F23" s="29">
        <f t="shared" si="13"/>
        <v>1365.03</v>
      </c>
      <c r="G23" s="29">
        <f>G21+G22</f>
        <v>0</v>
      </c>
      <c r="H23" s="29">
        <f>H21+H22</f>
        <v>3900</v>
      </c>
      <c r="I23" s="29">
        <f>I21+I22</f>
        <v>3900</v>
      </c>
      <c r="J23" s="29">
        <f t="shared" si="13"/>
        <v>1365.03</v>
      </c>
      <c r="K23" s="29">
        <f t="shared" si="13"/>
        <v>303.33999999999997</v>
      </c>
      <c r="L23" s="60"/>
      <c r="M23" s="62"/>
      <c r="N23" s="48"/>
      <c r="O23" s="30">
        <f>O22+O21</f>
        <v>3900</v>
      </c>
      <c r="P23" s="30">
        <f>P22+P21</f>
        <v>3533.8333333333335</v>
      </c>
      <c r="Q23" s="31">
        <f t="shared" ref="Q23" si="14">IF(AND(O23&lt;&gt;0,P23&lt;&gt;0),MAX(MIN(ROUND(((L22)/(M22-1))*((M22*P23/O23)-1),4),ROUND(L22,4)),0),0)</f>
        <v>0.2424</v>
      </c>
      <c r="R23" s="32">
        <f>MAX(0,ROUND(O23*Q23,2))</f>
        <v>945.36</v>
      </c>
      <c r="S23" s="33">
        <f>ROUND(R23*(L22-L$4)/L22,2)</f>
        <v>769.68</v>
      </c>
      <c r="T23" s="32">
        <f>R23-S23</f>
        <v>175.68000000000006</v>
      </c>
      <c r="U23" s="12"/>
    </row>
    <row r="24" spans="1:21" s="3" customFormat="1" ht="15" customHeight="1" x14ac:dyDescent="0.2">
      <c r="A24" s="63">
        <f>EDATE(A22,1)</f>
        <v>45566</v>
      </c>
      <c r="B24" s="19" t="s">
        <v>7</v>
      </c>
      <c r="C24" s="20"/>
      <c r="D24" s="21"/>
      <c r="E24" s="21"/>
      <c r="F24" s="20">
        <v>151.66999999999999</v>
      </c>
      <c r="G24" s="20"/>
      <c r="H24" s="22">
        <f>C24-D24</f>
        <v>0</v>
      </c>
      <c r="I24" s="22">
        <f>C24-D24+E24</f>
        <v>0</v>
      </c>
      <c r="J24" s="22">
        <f>F24+G24</f>
        <v>151.66999999999999</v>
      </c>
      <c r="K24" s="22">
        <f>IF(I24=0,0,MIN(ROUND(J24*H24/I24,2),J24))</f>
        <v>0</v>
      </c>
      <c r="L24" s="59">
        <f>L22</f>
        <v>0.32340000000000002</v>
      </c>
      <c r="M24" s="61">
        <v>1.6</v>
      </c>
      <c r="N24" s="47">
        <f>N22</f>
        <v>11.65</v>
      </c>
      <c r="O24" s="23">
        <f>C24</f>
        <v>0</v>
      </c>
      <c r="P24" s="23">
        <f>ROUND(K24*12/52,2)*N24*52/12</f>
        <v>0</v>
      </c>
      <c r="Q24" s="24"/>
      <c r="R24" s="25">
        <f>R25-R23</f>
        <v>0</v>
      </c>
      <c r="S24" s="26">
        <f>S25-S23</f>
        <v>0</v>
      </c>
      <c r="T24" s="27">
        <f>T25-T23</f>
        <v>0</v>
      </c>
      <c r="U24" s="13"/>
    </row>
    <row r="25" spans="1:21" s="3" customFormat="1" ht="15" customHeight="1" thickBot="1" x14ac:dyDescent="0.25">
      <c r="A25" s="64"/>
      <c r="B25" s="28" t="s">
        <v>17</v>
      </c>
      <c r="C25" s="29">
        <f t="shared" ref="C25:K25" si="15">C23+C24</f>
        <v>3900</v>
      </c>
      <c r="D25" s="29">
        <f t="shared" si="15"/>
        <v>0</v>
      </c>
      <c r="E25" s="29">
        <f t="shared" si="15"/>
        <v>0</v>
      </c>
      <c r="F25" s="29">
        <f t="shared" si="15"/>
        <v>1516.7</v>
      </c>
      <c r="G25" s="29">
        <f>G23+G24</f>
        <v>0</v>
      </c>
      <c r="H25" s="29">
        <f>H23+H24</f>
        <v>3900</v>
      </c>
      <c r="I25" s="29">
        <f>I23+I24</f>
        <v>3900</v>
      </c>
      <c r="J25" s="29">
        <f t="shared" si="15"/>
        <v>1516.7</v>
      </c>
      <c r="K25" s="29">
        <f t="shared" si="15"/>
        <v>303.33999999999997</v>
      </c>
      <c r="L25" s="60"/>
      <c r="M25" s="62"/>
      <c r="N25" s="48"/>
      <c r="O25" s="30">
        <f>O24+O23</f>
        <v>3900</v>
      </c>
      <c r="P25" s="30">
        <f>P24+P23</f>
        <v>3533.8333333333335</v>
      </c>
      <c r="Q25" s="31">
        <f t="shared" ref="Q25" si="16">IF(AND(O25&lt;&gt;0,P25&lt;&gt;0),MAX(MIN(ROUND(((L24)/(M24-1))*((M24*P25/O25)-1),4),ROUND(L24,4)),0),0)</f>
        <v>0.2424</v>
      </c>
      <c r="R25" s="32">
        <f>MAX(0,ROUND(O25*Q25,2))</f>
        <v>945.36</v>
      </c>
      <c r="S25" s="33">
        <f>ROUND(R25*(L24-L$4)/L24,2)</f>
        <v>769.68</v>
      </c>
      <c r="T25" s="32">
        <f>R25-S25</f>
        <v>175.68000000000006</v>
      </c>
      <c r="U25" s="13"/>
    </row>
    <row r="26" spans="1:21" s="3" customFormat="1" ht="15" customHeight="1" x14ac:dyDescent="0.2">
      <c r="A26" s="63">
        <f>EDATE(A24,1)</f>
        <v>45597</v>
      </c>
      <c r="B26" s="19" t="s">
        <v>7</v>
      </c>
      <c r="C26" s="20"/>
      <c r="D26" s="21"/>
      <c r="E26" s="21"/>
      <c r="F26" s="20">
        <v>151.66999999999999</v>
      </c>
      <c r="G26" s="20"/>
      <c r="H26" s="22">
        <f>C26-D26</f>
        <v>0</v>
      </c>
      <c r="I26" s="22">
        <f>C26-D26+E26</f>
        <v>0</v>
      </c>
      <c r="J26" s="22">
        <f>F26+G26</f>
        <v>151.66999999999999</v>
      </c>
      <c r="K26" s="22">
        <f>IF(I26=0,0,MIN(ROUND(J26*H26/I26,2),J26))</f>
        <v>0</v>
      </c>
      <c r="L26" s="59">
        <f>L24</f>
        <v>0.32340000000000002</v>
      </c>
      <c r="M26" s="61">
        <v>1.6</v>
      </c>
      <c r="N26" s="47">
        <f>N24</f>
        <v>11.65</v>
      </c>
      <c r="O26" s="23">
        <f>C26</f>
        <v>0</v>
      </c>
      <c r="P26" s="23">
        <f>ROUND(K26*12/52,2)*N26*52/12</f>
        <v>0</v>
      </c>
      <c r="Q26" s="24"/>
      <c r="R26" s="25">
        <f>R27-R25</f>
        <v>0</v>
      </c>
      <c r="S26" s="26">
        <f>S27-S25</f>
        <v>0</v>
      </c>
      <c r="T26" s="27">
        <f>T27-T25</f>
        <v>0</v>
      </c>
    </row>
    <row r="27" spans="1:21" s="3" customFormat="1" ht="15" customHeight="1" thickBot="1" x14ac:dyDescent="0.25">
      <c r="A27" s="64"/>
      <c r="B27" s="28" t="s">
        <v>17</v>
      </c>
      <c r="C27" s="29">
        <f t="shared" ref="C27:K27" si="17">C25+C26</f>
        <v>3900</v>
      </c>
      <c r="D27" s="29">
        <f t="shared" si="17"/>
        <v>0</v>
      </c>
      <c r="E27" s="29">
        <f t="shared" si="17"/>
        <v>0</v>
      </c>
      <c r="F27" s="29">
        <f t="shared" si="17"/>
        <v>1668.3700000000001</v>
      </c>
      <c r="G27" s="29">
        <f>G25+G26</f>
        <v>0</v>
      </c>
      <c r="H27" s="29">
        <f>H25+H26</f>
        <v>3900</v>
      </c>
      <c r="I27" s="29">
        <f>I25+I26</f>
        <v>3900</v>
      </c>
      <c r="J27" s="29">
        <f t="shared" si="17"/>
        <v>1668.3700000000001</v>
      </c>
      <c r="K27" s="29">
        <f t="shared" si="17"/>
        <v>303.33999999999997</v>
      </c>
      <c r="L27" s="60"/>
      <c r="M27" s="62"/>
      <c r="N27" s="48"/>
      <c r="O27" s="30">
        <f>O26+O25</f>
        <v>3900</v>
      </c>
      <c r="P27" s="30">
        <f>P26+P25</f>
        <v>3533.8333333333335</v>
      </c>
      <c r="Q27" s="31">
        <f t="shared" ref="Q27" si="18">IF(AND(O27&lt;&gt;0,P27&lt;&gt;0),MAX(MIN(ROUND(((L26)/(M26-1))*((M26*P27/O27)-1),4),ROUND(L26,4)),0),0)</f>
        <v>0.2424</v>
      </c>
      <c r="R27" s="32">
        <f>MAX(0,ROUND(O27*Q27,2))</f>
        <v>945.36</v>
      </c>
      <c r="S27" s="33">
        <f>ROUND(R27*(L26-L$4)/L26,2)</f>
        <v>769.68</v>
      </c>
      <c r="T27" s="32">
        <f>R27-S27</f>
        <v>175.68000000000006</v>
      </c>
    </row>
    <row r="28" spans="1:21" s="3" customFormat="1" ht="15" customHeight="1" x14ac:dyDescent="0.2">
      <c r="A28" s="63">
        <f>EDATE(A26,1)</f>
        <v>45627</v>
      </c>
      <c r="B28" s="19" t="s">
        <v>7</v>
      </c>
      <c r="C28" s="20"/>
      <c r="D28" s="21"/>
      <c r="E28" s="21"/>
      <c r="F28" s="20">
        <v>151.66999999999999</v>
      </c>
      <c r="G28" s="20"/>
      <c r="H28" s="22">
        <f>C28-D28</f>
        <v>0</v>
      </c>
      <c r="I28" s="22">
        <f>C28-D28+E28</f>
        <v>0</v>
      </c>
      <c r="J28" s="22">
        <f>F28+G28</f>
        <v>151.66999999999999</v>
      </c>
      <c r="K28" s="22">
        <f>IF(I28=0,0,MIN(ROUND(J28*H28/I28,2),J28))</f>
        <v>0</v>
      </c>
      <c r="L28" s="59">
        <f>L26</f>
        <v>0.32340000000000002</v>
      </c>
      <c r="M28" s="61">
        <v>1.6</v>
      </c>
      <c r="N28" s="47">
        <f>N26</f>
        <v>11.65</v>
      </c>
      <c r="O28" s="23">
        <f>C28</f>
        <v>0</v>
      </c>
      <c r="P28" s="23">
        <f>ROUND(K28*12/52,2)*N28*52/12</f>
        <v>0</v>
      </c>
      <c r="Q28" s="24"/>
      <c r="R28" s="25">
        <f>R29-R27</f>
        <v>0</v>
      </c>
      <c r="S28" s="26">
        <f>S29-S27</f>
        <v>0</v>
      </c>
      <c r="T28" s="27">
        <f>T29-T27</f>
        <v>0</v>
      </c>
    </row>
    <row r="29" spans="1:21" s="3" customFormat="1" ht="15" customHeight="1" thickBot="1" x14ac:dyDescent="0.25">
      <c r="A29" s="64"/>
      <c r="B29" s="28" t="s">
        <v>17</v>
      </c>
      <c r="C29" s="29">
        <f t="shared" ref="C29:K29" si="19">C27+C28</f>
        <v>3900</v>
      </c>
      <c r="D29" s="29">
        <f t="shared" si="19"/>
        <v>0</v>
      </c>
      <c r="E29" s="29">
        <f t="shared" si="19"/>
        <v>0</v>
      </c>
      <c r="F29" s="29">
        <f t="shared" si="19"/>
        <v>1820.0400000000002</v>
      </c>
      <c r="G29" s="29">
        <f>G27+G28</f>
        <v>0</v>
      </c>
      <c r="H29" s="29">
        <f>H27+H28</f>
        <v>3900</v>
      </c>
      <c r="I29" s="29">
        <f>I27+I28</f>
        <v>3900</v>
      </c>
      <c r="J29" s="29">
        <f t="shared" si="19"/>
        <v>1820.0400000000002</v>
      </c>
      <c r="K29" s="29">
        <f t="shared" si="19"/>
        <v>303.33999999999997</v>
      </c>
      <c r="L29" s="60"/>
      <c r="M29" s="62"/>
      <c r="N29" s="48"/>
      <c r="O29" s="30">
        <f>O28+O27</f>
        <v>3900</v>
      </c>
      <c r="P29" s="30">
        <f>P28+P27</f>
        <v>3533.8333333333335</v>
      </c>
      <c r="Q29" s="31">
        <f t="shared" ref="Q29" si="20">IF(AND(O29&lt;&gt;0,P29&lt;&gt;0),MAX(MIN(ROUND(((L28)/(M28-1))*((M28*P29/O29)-1),4),ROUND(L28,4)),0),0)</f>
        <v>0.2424</v>
      </c>
      <c r="R29" s="32">
        <f>MAX(0,ROUND(O29*Q29,2))</f>
        <v>945.36</v>
      </c>
      <c r="S29" s="33">
        <f>ROUND(R29*(L28-L$4)/L28,2)</f>
        <v>769.68</v>
      </c>
      <c r="T29" s="32">
        <f>R29-S29</f>
        <v>175.68000000000006</v>
      </c>
    </row>
    <row r="31" spans="1:21" x14ac:dyDescent="0.2">
      <c r="A31" s="4" t="s">
        <v>10</v>
      </c>
    </row>
    <row r="32" spans="1:21" x14ac:dyDescent="0.2">
      <c r="A32" s="6" t="s">
        <v>46</v>
      </c>
    </row>
    <row r="33" spans="1:10" x14ac:dyDescent="0.2">
      <c r="A33" s="7" t="s">
        <v>11</v>
      </c>
    </row>
    <row r="34" spans="1:10" x14ac:dyDescent="0.2">
      <c r="A34" s="7"/>
    </row>
    <row r="35" spans="1:10" ht="15" x14ac:dyDescent="0.25">
      <c r="A35" s="10" t="s">
        <v>28</v>
      </c>
      <c r="B35" s="8"/>
      <c r="C35" s="8"/>
      <c r="D35" s="8"/>
      <c r="E35" s="8"/>
      <c r="F35" s="9"/>
      <c r="G35" s="9"/>
      <c r="H35" s="9"/>
      <c r="I35" s="9"/>
      <c r="J35" s="9"/>
    </row>
    <row r="36" spans="1:10" x14ac:dyDescent="0.2">
      <c r="A36" s="8" t="s">
        <v>30</v>
      </c>
      <c r="B36" s="8"/>
      <c r="C36" s="8"/>
      <c r="D36" s="8"/>
      <c r="E36" s="8"/>
      <c r="F36" s="9"/>
      <c r="G36" s="9"/>
      <c r="H36" s="9"/>
      <c r="I36" s="9"/>
      <c r="J36" s="9"/>
    </row>
    <row r="37" spans="1:10" x14ac:dyDescent="0.2">
      <c r="A37" s="8"/>
      <c r="B37" s="8" t="s">
        <v>21</v>
      </c>
      <c r="C37" s="8"/>
      <c r="D37" s="8"/>
      <c r="E37" s="8"/>
      <c r="F37" s="9"/>
      <c r="G37" s="9"/>
      <c r="H37" s="9"/>
      <c r="I37" s="9"/>
      <c r="J37" s="9"/>
    </row>
    <row r="38" spans="1:10" x14ac:dyDescent="0.2">
      <c r="A38" s="8"/>
      <c r="B38" s="8"/>
      <c r="C38" s="8" t="s">
        <v>18</v>
      </c>
      <c r="D38" s="8"/>
      <c r="E38" s="8"/>
      <c r="F38" s="9"/>
      <c r="G38" s="9"/>
      <c r="H38" s="9"/>
      <c r="I38" s="9"/>
      <c r="J38" s="9"/>
    </row>
    <row r="39" spans="1:10" x14ac:dyDescent="0.2">
      <c r="A39" s="8"/>
      <c r="B39" s="8" t="s">
        <v>19</v>
      </c>
      <c r="C39" s="8"/>
      <c r="D39" s="8"/>
      <c r="E39" s="8"/>
      <c r="F39" s="9"/>
      <c r="G39" s="9"/>
      <c r="H39" s="9"/>
      <c r="I39" s="9"/>
      <c r="J39" s="9"/>
    </row>
    <row r="40" spans="1:10" x14ac:dyDescent="0.2">
      <c r="A40" s="8"/>
      <c r="B40" s="8"/>
      <c r="C40" s="8" t="s">
        <v>20</v>
      </c>
      <c r="D40" s="8"/>
      <c r="E40" s="8"/>
      <c r="F40" s="9"/>
      <c r="G40" s="9"/>
      <c r="H40" s="9"/>
      <c r="I40" s="9"/>
      <c r="J40" s="9"/>
    </row>
    <row r="41" spans="1:10" x14ac:dyDescent="0.2">
      <c r="A41" s="8" t="s">
        <v>31</v>
      </c>
      <c r="B41" s="8"/>
      <c r="C41" s="8"/>
      <c r="D41" s="8"/>
      <c r="E41" s="8"/>
      <c r="F41" s="9"/>
      <c r="G41" s="9"/>
      <c r="H41" s="9"/>
      <c r="I41" s="9"/>
      <c r="J41" s="9"/>
    </row>
    <row r="42" spans="1:10" x14ac:dyDescent="0.2">
      <c r="A42" s="8"/>
      <c r="B42" s="8" t="s">
        <v>22</v>
      </c>
      <c r="C42" s="8"/>
      <c r="D42" s="8"/>
      <c r="E42" s="8"/>
      <c r="F42" s="9"/>
      <c r="G42" s="9"/>
      <c r="H42" s="9"/>
      <c r="I42" s="9"/>
      <c r="J42" s="9"/>
    </row>
    <row r="43" spans="1:10" x14ac:dyDescent="0.2">
      <c r="A43" s="8"/>
      <c r="B43" s="8"/>
      <c r="C43" s="8" t="s">
        <v>23</v>
      </c>
      <c r="D43" s="8"/>
      <c r="E43" s="8"/>
      <c r="F43" s="9"/>
      <c r="G43" s="9"/>
      <c r="H43" s="9"/>
      <c r="I43" s="9"/>
      <c r="J43" s="9"/>
    </row>
    <row r="44" spans="1:10" x14ac:dyDescent="0.2">
      <c r="A44" s="8"/>
      <c r="B44" s="8"/>
      <c r="C44" s="8" t="s">
        <v>26</v>
      </c>
      <c r="D44" s="8"/>
      <c r="E44" s="8"/>
      <c r="F44" s="9"/>
      <c r="G44" s="9"/>
      <c r="H44" s="9"/>
      <c r="I44" s="9"/>
      <c r="J44" s="9"/>
    </row>
    <row r="45" spans="1:10" x14ac:dyDescent="0.2">
      <c r="A45" s="8"/>
      <c r="B45" s="8"/>
      <c r="C45" s="8" t="s">
        <v>27</v>
      </c>
      <c r="D45" s="8"/>
      <c r="E45" s="8"/>
      <c r="F45" s="9"/>
      <c r="G45" s="9"/>
      <c r="H45" s="9"/>
      <c r="I45" s="9"/>
      <c r="J45" s="9"/>
    </row>
    <row r="46" spans="1:10" x14ac:dyDescent="0.2">
      <c r="A46" s="8"/>
      <c r="B46" s="8" t="s">
        <v>24</v>
      </c>
      <c r="C46" s="8"/>
      <c r="D46" s="8"/>
      <c r="E46" s="8"/>
      <c r="F46" s="9"/>
      <c r="G46" s="9"/>
      <c r="H46" s="9"/>
      <c r="I46" s="9"/>
      <c r="J46" s="9"/>
    </row>
    <row r="47" spans="1:10" x14ac:dyDescent="0.2">
      <c r="A47" s="8"/>
      <c r="B47" s="8"/>
      <c r="C47" s="8" t="s">
        <v>25</v>
      </c>
      <c r="D47" s="8"/>
      <c r="E47" s="8"/>
      <c r="F47" s="9"/>
      <c r="G47" s="9"/>
      <c r="H47" s="9"/>
      <c r="I47" s="9"/>
      <c r="J47" s="9"/>
    </row>
    <row r="48" spans="1:10" x14ac:dyDescent="0.2">
      <c r="A48" s="8" t="s">
        <v>32</v>
      </c>
      <c r="B48" s="8"/>
    </row>
    <row r="49" spans="1:6" x14ac:dyDescent="0.2">
      <c r="A49" s="8"/>
      <c r="B49" s="8"/>
    </row>
    <row r="50" spans="1:6" x14ac:dyDescent="0.2">
      <c r="A50" s="8" t="s">
        <v>29</v>
      </c>
    </row>
    <row r="53" spans="1:6" x14ac:dyDescent="0.2">
      <c r="A53" s="41"/>
      <c r="B53" s="42"/>
      <c r="C53" s="42"/>
      <c r="D53" s="42"/>
      <c r="E53" s="42"/>
      <c r="F53" s="42"/>
    </row>
    <row r="54" spans="1:6" x14ac:dyDescent="0.2">
      <c r="A54" s="42"/>
      <c r="B54" s="43"/>
      <c r="C54" s="44"/>
      <c r="D54" s="42"/>
      <c r="E54" s="42"/>
      <c r="F54" s="42"/>
    </row>
    <row r="55" spans="1:6" x14ac:dyDescent="0.2">
      <c r="A55" s="42"/>
      <c r="B55" s="43"/>
      <c r="C55" s="44"/>
      <c r="D55" s="42"/>
      <c r="E55" s="42"/>
      <c r="F55" s="42"/>
    </row>
    <row r="56" spans="1:6" x14ac:dyDescent="0.2">
      <c r="A56" s="42"/>
      <c r="B56" s="43"/>
      <c r="C56" s="42"/>
      <c r="D56" s="42"/>
      <c r="E56" s="42"/>
      <c r="F56" s="42"/>
    </row>
    <row r="57" spans="1:6" x14ac:dyDescent="0.2">
      <c r="A57" s="42"/>
      <c r="B57" s="43"/>
      <c r="C57" s="44"/>
      <c r="D57" s="42"/>
      <c r="E57" s="42"/>
      <c r="F57" s="42"/>
    </row>
    <row r="58" spans="1:6" x14ac:dyDescent="0.2">
      <c r="A58" s="42"/>
      <c r="B58" s="43"/>
      <c r="C58" s="42"/>
      <c r="D58" s="42"/>
      <c r="E58" s="42"/>
      <c r="F58" s="42"/>
    </row>
    <row r="59" spans="1:6" x14ac:dyDescent="0.2">
      <c r="A59" s="42"/>
      <c r="B59" s="43"/>
      <c r="C59" s="44"/>
      <c r="D59" s="42"/>
      <c r="E59" s="42"/>
      <c r="F59" s="42"/>
    </row>
    <row r="60" spans="1:6" x14ac:dyDescent="0.2">
      <c r="A60" s="42"/>
      <c r="B60" s="42"/>
      <c r="C60" s="42"/>
      <c r="D60" s="42"/>
      <c r="E60" s="42"/>
      <c r="F60" s="42"/>
    </row>
    <row r="61" spans="1:6" x14ac:dyDescent="0.2">
      <c r="B61" s="43"/>
      <c r="C61" s="44"/>
      <c r="D61" s="42"/>
    </row>
    <row r="62" spans="1:6" x14ac:dyDescent="0.2">
      <c r="D62" s="42"/>
    </row>
    <row r="63" spans="1:6" x14ac:dyDescent="0.2">
      <c r="D63" s="42"/>
    </row>
  </sheetData>
  <mergeCells count="55">
    <mergeCell ref="A28:A29"/>
    <mergeCell ref="L28:L29"/>
    <mergeCell ref="M28:M29"/>
    <mergeCell ref="N28:N29"/>
    <mergeCell ref="A24:A25"/>
    <mergeCell ref="L24:L25"/>
    <mergeCell ref="M24:M25"/>
    <mergeCell ref="N24:N25"/>
    <mergeCell ref="A26:A27"/>
    <mergeCell ref="L26:L27"/>
    <mergeCell ref="M26:M27"/>
    <mergeCell ref="N26:N27"/>
    <mergeCell ref="A20:A21"/>
    <mergeCell ref="L20:L21"/>
    <mergeCell ref="M20:M21"/>
    <mergeCell ref="N20:N21"/>
    <mergeCell ref="A22:A23"/>
    <mergeCell ref="L22:L23"/>
    <mergeCell ref="M22:M23"/>
    <mergeCell ref="N22:N23"/>
    <mergeCell ref="A16:A17"/>
    <mergeCell ref="L16:L17"/>
    <mergeCell ref="M16:M17"/>
    <mergeCell ref="N16:N17"/>
    <mergeCell ref="A18:A19"/>
    <mergeCell ref="L18:L19"/>
    <mergeCell ref="M18:M19"/>
    <mergeCell ref="N18:N19"/>
    <mergeCell ref="A12:A13"/>
    <mergeCell ref="L12:L13"/>
    <mergeCell ref="M12:M13"/>
    <mergeCell ref="N12:N13"/>
    <mergeCell ref="A14:A15"/>
    <mergeCell ref="L14:L15"/>
    <mergeCell ref="M14:M15"/>
    <mergeCell ref="N14:N15"/>
    <mergeCell ref="A8:A9"/>
    <mergeCell ref="L8:L9"/>
    <mergeCell ref="M8:M9"/>
    <mergeCell ref="N8:N9"/>
    <mergeCell ref="A10:A11"/>
    <mergeCell ref="L10:L11"/>
    <mergeCell ref="M10:M11"/>
    <mergeCell ref="N10:N11"/>
    <mergeCell ref="N6:N7"/>
    <mergeCell ref="A1:T1"/>
    <mergeCell ref="I2:K2"/>
    <mergeCell ref="A3:C3"/>
    <mergeCell ref="I3:K3"/>
    <mergeCell ref="A4:C4"/>
    <mergeCell ref="I4:K4"/>
    <mergeCell ref="A5:B5"/>
    <mergeCell ref="A6:A7"/>
    <mergeCell ref="L6:L7"/>
    <mergeCell ref="M6:M7"/>
  </mergeCells>
  <conditionalFormatting sqref="A3:A4 D3:H3 A2:I2 D4:T4 A1:T1 L2:S3 A5:T5 A6:B6 D6:T6 A7:T29">
    <cfRule type="expression" dxfId="18" priority="4" stopIfTrue="1">
      <formula>CELL("protege",A1)=0</formula>
    </cfRule>
  </conditionalFormatting>
  <conditionalFormatting sqref="I3:K3">
    <cfRule type="expression" dxfId="17" priority="3" stopIfTrue="1">
      <formula>CELL("protege",I3)=0</formula>
    </cfRule>
  </conditionalFormatting>
  <conditionalFormatting sqref="T2">
    <cfRule type="expression" dxfId="16" priority="2" stopIfTrue="1">
      <formula>CELL("protege",T2)=0</formula>
    </cfRule>
  </conditionalFormatting>
  <conditionalFormatting sqref="C6">
    <cfRule type="expression" dxfId="15" priority="1" stopIfTrue="1">
      <formula>CELL("protege",C6)=0</formula>
    </cfRule>
  </conditionalFormatting>
  <pageMargins left="0.39370078740157483" right="0.39370078740157483" top="0.78740157480314965" bottom="0.78740157480314965" header="0.51181102362204722" footer="0.51181102362204722"/>
  <pageSetup paperSize="9" scale="78" fitToHeight="0" orientation="landscape" r:id="rId1"/>
  <headerFooter alignWithMargins="0">
    <oddHeader>&amp;R&amp;"Arial,Gras"&amp;12&amp;A</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3334E-9B25-4A7D-9372-7A1829437653}">
  <dimension ref="A1:T29"/>
  <sheetViews>
    <sheetView workbookViewId="0">
      <selection activeCell="P28" sqref="P28"/>
    </sheetView>
  </sheetViews>
  <sheetFormatPr baseColWidth="10" defaultRowHeight="12.75" x14ac:dyDescent="0.2"/>
  <sheetData>
    <row r="1" spans="1:20" ht="15.75" x14ac:dyDescent="0.2">
      <c r="A1" s="49" t="s">
        <v>49</v>
      </c>
      <c r="B1" s="49"/>
      <c r="C1" s="49"/>
      <c r="D1" s="49"/>
      <c r="E1" s="49"/>
      <c r="F1" s="49"/>
      <c r="G1" s="49"/>
      <c r="H1" s="49"/>
      <c r="I1" s="49"/>
      <c r="J1" s="49"/>
      <c r="K1" s="49"/>
      <c r="L1" s="49"/>
      <c r="M1" s="49"/>
      <c r="N1" s="49"/>
      <c r="O1" s="49"/>
      <c r="P1" s="49"/>
      <c r="Q1" s="49"/>
      <c r="R1" s="49"/>
      <c r="S1" s="49"/>
      <c r="T1" s="49"/>
    </row>
    <row r="2" spans="1:20" x14ac:dyDescent="0.2">
      <c r="A2" s="35"/>
      <c r="B2" s="35"/>
      <c r="C2" s="35"/>
      <c r="D2" s="38" t="s">
        <v>37</v>
      </c>
      <c r="E2" s="38" t="s">
        <v>38</v>
      </c>
      <c r="F2" s="38" t="s">
        <v>41</v>
      </c>
      <c r="G2" s="38" t="s">
        <v>43</v>
      </c>
      <c r="H2" s="38" t="s">
        <v>42</v>
      </c>
      <c r="I2" s="50" t="s">
        <v>44</v>
      </c>
      <c r="J2" s="50"/>
      <c r="K2" s="50"/>
      <c r="L2" s="36">
        <v>0.32340000000000002</v>
      </c>
      <c r="M2" s="35"/>
      <c r="N2" s="35"/>
      <c r="O2" s="35"/>
      <c r="P2" s="35"/>
      <c r="Q2" s="35"/>
      <c r="R2" s="35"/>
      <c r="S2" s="35"/>
      <c r="T2" s="39"/>
    </row>
    <row r="3" spans="1:20" ht="15.75" x14ac:dyDescent="0.2">
      <c r="A3" s="51" t="s">
        <v>39</v>
      </c>
      <c r="B3" s="51"/>
      <c r="C3" s="51"/>
      <c r="D3" s="36">
        <v>4.72</v>
      </c>
      <c r="E3" s="36">
        <v>1.29</v>
      </c>
      <c r="F3" s="36">
        <f>D3+E3</f>
        <v>6.01</v>
      </c>
      <c r="G3" s="36">
        <f>ROUND(F3/100,4)</f>
        <v>6.0100000000000001E-2</v>
      </c>
      <c r="H3" s="35"/>
      <c r="I3" s="52" t="s">
        <v>45</v>
      </c>
      <c r="J3" s="52"/>
      <c r="K3" s="52"/>
      <c r="L3" s="37">
        <f>L2-G3+MIN(G4,G3)+(H4-0.5)/100</f>
        <v>0.32340000000000002</v>
      </c>
      <c r="M3" s="35"/>
      <c r="N3" s="35"/>
      <c r="O3" s="40"/>
      <c r="P3" s="35"/>
      <c r="Q3" s="35"/>
      <c r="R3" s="35"/>
      <c r="S3" s="35"/>
      <c r="T3" s="1"/>
    </row>
    <row r="4" spans="1:20" ht="16.5" thickBot="1" x14ac:dyDescent="0.25">
      <c r="A4" s="53" t="s">
        <v>40</v>
      </c>
      <c r="B4" s="53"/>
      <c r="C4" s="53"/>
      <c r="D4" s="15">
        <v>4.72</v>
      </c>
      <c r="E4" s="36">
        <v>1.29</v>
      </c>
      <c r="F4" s="36">
        <f>D4+E4</f>
        <v>6.01</v>
      </c>
      <c r="G4" s="36">
        <f>ROUND(F4/100,4)</f>
        <v>6.0100000000000001E-2</v>
      </c>
      <c r="H4" s="15">
        <v>0.5</v>
      </c>
      <c r="I4" s="54" t="s">
        <v>35</v>
      </c>
      <c r="J4" s="54"/>
      <c r="K4" s="54"/>
      <c r="L4" s="37">
        <f>MIN(G4,G3)</f>
        <v>6.0100000000000001E-2</v>
      </c>
      <c r="M4" s="14"/>
      <c r="N4" s="14"/>
      <c r="O4" s="14"/>
      <c r="P4" s="46"/>
      <c r="Q4" s="46"/>
      <c r="R4" s="46"/>
      <c r="S4" s="46"/>
      <c r="T4" s="46"/>
    </row>
    <row r="5" spans="1:20" ht="24.75" thickBot="1" x14ac:dyDescent="0.25">
      <c r="A5" s="55" t="s">
        <v>7</v>
      </c>
      <c r="B5" s="56"/>
      <c r="C5" s="45" t="s">
        <v>0</v>
      </c>
      <c r="D5" s="45" t="s">
        <v>8</v>
      </c>
      <c r="E5" s="16" t="s">
        <v>13</v>
      </c>
      <c r="F5" s="45" t="s">
        <v>1</v>
      </c>
      <c r="G5" s="45" t="s">
        <v>12</v>
      </c>
      <c r="H5" s="45" t="s">
        <v>14</v>
      </c>
      <c r="I5" s="45" t="s">
        <v>5</v>
      </c>
      <c r="J5" s="45" t="s">
        <v>15</v>
      </c>
      <c r="K5" s="17" t="s">
        <v>16</v>
      </c>
      <c r="L5" s="17" t="s">
        <v>36</v>
      </c>
      <c r="M5" s="45" t="s">
        <v>2</v>
      </c>
      <c r="N5" s="45" t="s">
        <v>6</v>
      </c>
      <c r="O5" s="45" t="s">
        <v>47</v>
      </c>
      <c r="P5" s="45" t="s">
        <v>9</v>
      </c>
      <c r="Q5" s="45" t="s">
        <v>3</v>
      </c>
      <c r="R5" s="18" t="s">
        <v>4</v>
      </c>
      <c r="S5" s="45" t="s">
        <v>33</v>
      </c>
      <c r="T5" s="18" t="s">
        <v>34</v>
      </c>
    </row>
    <row r="6" spans="1:20" x14ac:dyDescent="0.2">
      <c r="A6" s="57">
        <v>45292</v>
      </c>
      <c r="B6" s="19" t="s">
        <v>7</v>
      </c>
      <c r="C6" s="20"/>
      <c r="D6" s="21"/>
      <c r="E6" s="21"/>
      <c r="F6" s="20">
        <v>130</v>
      </c>
      <c r="G6" s="20"/>
      <c r="H6" s="22">
        <f>C6-D6</f>
        <v>0</v>
      </c>
      <c r="I6" s="22">
        <f>C6-D6+E6</f>
        <v>0</v>
      </c>
      <c r="J6" s="22">
        <f>F6+G6</f>
        <v>130</v>
      </c>
      <c r="K6" s="22">
        <f>IF(I6=0,0,MIN(ROUND(J6*H6/I6,2),J6))</f>
        <v>0</v>
      </c>
      <c r="L6" s="59">
        <f>L3</f>
        <v>0.32340000000000002</v>
      </c>
      <c r="M6" s="61">
        <v>1.6</v>
      </c>
      <c r="N6" s="47">
        <v>11.65</v>
      </c>
      <c r="O6" s="23">
        <f>C6</f>
        <v>0</v>
      </c>
      <c r="P6" s="23">
        <f>ROUND(K6*12/52,2)*N6*52/12</f>
        <v>0</v>
      </c>
      <c r="Q6" s="24"/>
      <c r="R6" s="25">
        <f>R7</f>
        <v>0</v>
      </c>
      <c r="S6" s="26">
        <f>S7</f>
        <v>0</v>
      </c>
      <c r="T6" s="27">
        <f>T7</f>
        <v>0</v>
      </c>
    </row>
    <row r="7" spans="1:20" ht="13.5" thickBot="1" x14ac:dyDescent="0.25">
      <c r="A7" s="58"/>
      <c r="B7" s="28" t="s">
        <v>17</v>
      </c>
      <c r="C7" s="29">
        <f t="shared" ref="C7:K7" si="0">C6</f>
        <v>0</v>
      </c>
      <c r="D7" s="29">
        <f t="shared" si="0"/>
        <v>0</v>
      </c>
      <c r="E7" s="29">
        <f t="shared" si="0"/>
        <v>0</v>
      </c>
      <c r="F7" s="29">
        <f t="shared" si="0"/>
        <v>130</v>
      </c>
      <c r="G7" s="29">
        <f>G6</f>
        <v>0</v>
      </c>
      <c r="H7" s="29">
        <f>H6</f>
        <v>0</v>
      </c>
      <c r="I7" s="29">
        <f>I6</f>
        <v>0</v>
      </c>
      <c r="J7" s="29">
        <f t="shared" si="0"/>
        <v>130</v>
      </c>
      <c r="K7" s="29">
        <f t="shared" si="0"/>
        <v>0</v>
      </c>
      <c r="L7" s="60"/>
      <c r="M7" s="62"/>
      <c r="N7" s="48"/>
      <c r="O7" s="30">
        <f>O6</f>
        <v>0</v>
      </c>
      <c r="P7" s="30">
        <f>P6</f>
        <v>0</v>
      </c>
      <c r="Q7" s="31">
        <f>IF(AND(O7&lt;&gt;0,P7&lt;&gt;0),MAX(MIN(ROUND((1.2*(L6)/(M6-1.2))*((M6*P7/O7)-1),4),ROUND(L6,4)),0),0)</f>
        <v>0</v>
      </c>
      <c r="R7" s="32">
        <f>MAX(0,ROUND(O7*Q7,2))</f>
        <v>0</v>
      </c>
      <c r="S7" s="33">
        <f>ROUND(R7*(L6-L$4)/L6,2)</f>
        <v>0</v>
      </c>
      <c r="T7" s="32">
        <f>R7-S7</f>
        <v>0</v>
      </c>
    </row>
    <row r="8" spans="1:20" x14ac:dyDescent="0.2">
      <c r="A8" s="63">
        <f>EDATE(A6,1)</f>
        <v>45323</v>
      </c>
      <c r="B8" s="19" t="s">
        <v>7</v>
      </c>
      <c r="C8" s="20">
        <v>0</v>
      </c>
      <c r="D8" s="21"/>
      <c r="E8" s="21"/>
      <c r="F8" s="20">
        <v>151.66999999999999</v>
      </c>
      <c r="G8" s="20"/>
      <c r="H8" s="22">
        <f>C8-D8</f>
        <v>0</v>
      </c>
      <c r="I8" s="22">
        <f>C8-D8+E8</f>
        <v>0</v>
      </c>
      <c r="J8" s="22">
        <f>F8+G8</f>
        <v>151.66999999999999</v>
      </c>
      <c r="K8" s="22">
        <f>IF(I8=0,0,MIN(ROUND(J8*H8/I8,2),J8))</f>
        <v>0</v>
      </c>
      <c r="L8" s="59">
        <f>L6</f>
        <v>0.32340000000000002</v>
      </c>
      <c r="M8" s="61">
        <v>1.6</v>
      </c>
      <c r="N8" s="47">
        <f>N6</f>
        <v>11.65</v>
      </c>
      <c r="O8" s="23">
        <f>C8</f>
        <v>0</v>
      </c>
      <c r="P8" s="23">
        <f>ROUND(K8*12/52,2)*N8*52/12</f>
        <v>0</v>
      </c>
      <c r="Q8" s="24"/>
      <c r="R8" s="25">
        <f>R9-R7</f>
        <v>0</v>
      </c>
      <c r="S8" s="26">
        <f>S9-S7</f>
        <v>0</v>
      </c>
      <c r="T8" s="27">
        <f>T9-T7</f>
        <v>0</v>
      </c>
    </row>
    <row r="9" spans="1:20" ht="13.5" thickBot="1" x14ac:dyDescent="0.25">
      <c r="A9" s="64"/>
      <c r="B9" s="28" t="s">
        <v>17</v>
      </c>
      <c r="C9" s="29">
        <f t="shared" ref="C9:K9" si="1">C7+C8</f>
        <v>0</v>
      </c>
      <c r="D9" s="29">
        <f t="shared" si="1"/>
        <v>0</v>
      </c>
      <c r="E9" s="29">
        <f t="shared" si="1"/>
        <v>0</v>
      </c>
      <c r="F9" s="29">
        <f t="shared" si="1"/>
        <v>281.66999999999996</v>
      </c>
      <c r="G9" s="29">
        <f t="shared" si="1"/>
        <v>0</v>
      </c>
      <c r="H9" s="29">
        <f t="shared" si="1"/>
        <v>0</v>
      </c>
      <c r="I9" s="29">
        <f t="shared" si="1"/>
        <v>0</v>
      </c>
      <c r="J9" s="29">
        <f t="shared" si="1"/>
        <v>281.66999999999996</v>
      </c>
      <c r="K9" s="29">
        <f t="shared" si="1"/>
        <v>0</v>
      </c>
      <c r="L9" s="60"/>
      <c r="M9" s="62"/>
      <c r="N9" s="48"/>
      <c r="O9" s="30">
        <f>O8+O7</f>
        <v>0</v>
      </c>
      <c r="P9" s="30">
        <f>P8+P7</f>
        <v>0</v>
      </c>
      <c r="Q9" s="31">
        <f t="shared" ref="Q9" si="2">IF(AND(O9&lt;&gt;0,P9&lt;&gt;0),MAX(MIN(ROUND((1.2*(L8)/(M8-1.2))*((M8*P9/O9)-1),4),ROUND(L8,4)),0),0)</f>
        <v>0</v>
      </c>
      <c r="R9" s="32">
        <f>MAX(0,ROUND(O9*Q9,2))</f>
        <v>0</v>
      </c>
      <c r="S9" s="33">
        <f>ROUND(R9*(L8-L$4)/L8,2)</f>
        <v>0</v>
      </c>
      <c r="T9" s="32">
        <f>R9-S9</f>
        <v>0</v>
      </c>
    </row>
    <row r="10" spans="1:20" x14ac:dyDescent="0.2">
      <c r="A10" s="63">
        <f>EDATE(A8,1)</f>
        <v>45352</v>
      </c>
      <c r="B10" s="19" t="s">
        <v>7</v>
      </c>
      <c r="C10" s="20">
        <v>0</v>
      </c>
      <c r="D10" s="21"/>
      <c r="E10" s="21"/>
      <c r="F10" s="20">
        <v>151.66999999999999</v>
      </c>
      <c r="G10" s="20"/>
      <c r="H10" s="22">
        <f>C10-D10</f>
        <v>0</v>
      </c>
      <c r="I10" s="22">
        <f>C10-D10+E10</f>
        <v>0</v>
      </c>
      <c r="J10" s="22">
        <f>F10+G10</f>
        <v>151.66999999999999</v>
      </c>
      <c r="K10" s="22">
        <f>IF(I10=0,0,MIN(ROUND(J10*H10/I10,2),J10))</f>
        <v>0</v>
      </c>
      <c r="L10" s="59">
        <f>L8</f>
        <v>0.32340000000000002</v>
      </c>
      <c r="M10" s="61">
        <v>1.6</v>
      </c>
      <c r="N10" s="47">
        <f>N8</f>
        <v>11.65</v>
      </c>
      <c r="O10" s="23">
        <f>C10</f>
        <v>0</v>
      </c>
      <c r="P10" s="23">
        <f>ROUND(K10*12/52,2)*N10*52/12</f>
        <v>0</v>
      </c>
      <c r="Q10" s="24"/>
      <c r="R10" s="25">
        <f>R11-R9</f>
        <v>0</v>
      </c>
      <c r="S10" s="26">
        <f>S11-S9</f>
        <v>0</v>
      </c>
      <c r="T10" s="27">
        <f>T11-T9</f>
        <v>0</v>
      </c>
    </row>
    <row r="11" spans="1:20" ht="13.5" thickBot="1" x14ac:dyDescent="0.25">
      <c r="A11" s="64"/>
      <c r="B11" s="28" t="s">
        <v>17</v>
      </c>
      <c r="C11" s="29">
        <f t="shared" ref="C11:K11" si="3">C9+C10</f>
        <v>0</v>
      </c>
      <c r="D11" s="29">
        <f t="shared" si="3"/>
        <v>0</v>
      </c>
      <c r="E11" s="29">
        <f t="shared" si="3"/>
        <v>0</v>
      </c>
      <c r="F11" s="29">
        <f t="shared" si="3"/>
        <v>433.33999999999992</v>
      </c>
      <c r="G11" s="29">
        <f t="shared" si="3"/>
        <v>0</v>
      </c>
      <c r="H11" s="34">
        <f t="shared" si="3"/>
        <v>0</v>
      </c>
      <c r="I11" s="34">
        <f t="shared" si="3"/>
        <v>0</v>
      </c>
      <c r="J11" s="34">
        <f t="shared" si="3"/>
        <v>433.33999999999992</v>
      </c>
      <c r="K11" s="34">
        <f t="shared" si="3"/>
        <v>0</v>
      </c>
      <c r="L11" s="60"/>
      <c r="M11" s="62"/>
      <c r="N11" s="48"/>
      <c r="O11" s="30">
        <f>O10+O9</f>
        <v>0</v>
      </c>
      <c r="P11" s="30">
        <f>P10+P9</f>
        <v>0</v>
      </c>
      <c r="Q11" s="31">
        <f t="shared" ref="Q11" si="4">IF(AND(O11&lt;&gt;0,P11&lt;&gt;0),MAX(MIN(ROUND((1.2*(L10)/(M10-1.2))*((M10*P11/O11)-1),4),ROUND(L10,4)),0),0)</f>
        <v>0</v>
      </c>
      <c r="R11" s="32">
        <f>MAX(0,ROUND(O11*Q11,2))</f>
        <v>0</v>
      </c>
      <c r="S11" s="33">
        <f>ROUND(R11*(L10-L$4)/L10,2)</f>
        <v>0</v>
      </c>
      <c r="T11" s="32">
        <f>R11-S11</f>
        <v>0</v>
      </c>
    </row>
    <row r="12" spans="1:20" x14ac:dyDescent="0.2">
      <c r="A12" s="63">
        <f>EDATE(A10,1)</f>
        <v>45383</v>
      </c>
      <c r="B12" s="19" t="s">
        <v>7</v>
      </c>
      <c r="C12" s="20">
        <v>0</v>
      </c>
      <c r="D12" s="21"/>
      <c r="E12" s="21"/>
      <c r="F12" s="20">
        <v>151.66999999999999</v>
      </c>
      <c r="G12" s="20"/>
      <c r="H12" s="22">
        <f>C12-D12</f>
        <v>0</v>
      </c>
      <c r="I12" s="22">
        <f>C12-D12+E12</f>
        <v>0</v>
      </c>
      <c r="J12" s="22">
        <f>F12+G12</f>
        <v>151.66999999999999</v>
      </c>
      <c r="K12" s="22">
        <f>IF(I12=0,0,MIN(ROUND(J12*H12/I12,2),J12))</f>
        <v>0</v>
      </c>
      <c r="L12" s="59">
        <f>L10</f>
        <v>0.32340000000000002</v>
      </c>
      <c r="M12" s="61">
        <v>1.6</v>
      </c>
      <c r="N12" s="47">
        <f>N10</f>
        <v>11.65</v>
      </c>
      <c r="O12" s="23">
        <f>C12</f>
        <v>0</v>
      </c>
      <c r="P12" s="23">
        <f>ROUND(K12*12/52,2)*N12*52/12</f>
        <v>0</v>
      </c>
      <c r="Q12" s="24"/>
      <c r="R12" s="25">
        <f>R13-R11</f>
        <v>0</v>
      </c>
      <c r="S12" s="26">
        <f>S13-S11</f>
        <v>0</v>
      </c>
      <c r="T12" s="27">
        <f>T13-T11</f>
        <v>0</v>
      </c>
    </row>
    <row r="13" spans="1:20" ht="13.5" thickBot="1" x14ac:dyDescent="0.25">
      <c r="A13" s="64"/>
      <c r="B13" s="28" t="s">
        <v>17</v>
      </c>
      <c r="C13" s="29">
        <f t="shared" ref="C13:K13" si="5">C11+C12</f>
        <v>0</v>
      </c>
      <c r="D13" s="29">
        <f t="shared" si="5"/>
        <v>0</v>
      </c>
      <c r="E13" s="29">
        <f t="shared" si="5"/>
        <v>0</v>
      </c>
      <c r="F13" s="29">
        <f t="shared" si="5"/>
        <v>585.00999999999988</v>
      </c>
      <c r="G13" s="29">
        <f>G11+G12</f>
        <v>0</v>
      </c>
      <c r="H13" s="29">
        <f>H11+H12</f>
        <v>0</v>
      </c>
      <c r="I13" s="29">
        <f>I11+I12</f>
        <v>0</v>
      </c>
      <c r="J13" s="29">
        <f t="shared" si="5"/>
        <v>585.00999999999988</v>
      </c>
      <c r="K13" s="29">
        <f t="shared" si="5"/>
        <v>0</v>
      </c>
      <c r="L13" s="60"/>
      <c r="M13" s="62"/>
      <c r="N13" s="48"/>
      <c r="O13" s="30">
        <f>O12+O11</f>
        <v>0</v>
      </c>
      <c r="P13" s="30">
        <f>P12+P11</f>
        <v>0</v>
      </c>
      <c r="Q13" s="31">
        <f t="shared" ref="Q13" si="6">IF(AND(O13&lt;&gt;0,P13&lt;&gt;0),MAX(MIN(ROUND((1.2*(L12)/(M12-1.2))*((M12*P13/O13)-1),4),ROUND(L12,4)),0),0)</f>
        <v>0</v>
      </c>
      <c r="R13" s="32">
        <f>MAX(0,ROUND(O13*Q13,2))</f>
        <v>0</v>
      </c>
      <c r="S13" s="33">
        <f>ROUND(R13*(L12-L$4)/L12,2)</f>
        <v>0</v>
      </c>
      <c r="T13" s="32">
        <f>R13-S13</f>
        <v>0</v>
      </c>
    </row>
    <row r="14" spans="1:20" x14ac:dyDescent="0.2">
      <c r="A14" s="63">
        <f>EDATE(A12,1)</f>
        <v>45413</v>
      </c>
      <c r="B14" s="19" t="s">
        <v>7</v>
      </c>
      <c r="C14" s="20">
        <v>0</v>
      </c>
      <c r="D14" s="21"/>
      <c r="E14" s="21"/>
      <c r="F14" s="20">
        <v>151.66999999999999</v>
      </c>
      <c r="G14" s="20"/>
      <c r="H14" s="22">
        <f>C14-D14</f>
        <v>0</v>
      </c>
      <c r="I14" s="22">
        <f>C14-D14+E14</f>
        <v>0</v>
      </c>
      <c r="J14" s="22">
        <f>F14+G14</f>
        <v>151.66999999999999</v>
      </c>
      <c r="K14" s="22">
        <f>IF(I14=0,0,MIN(ROUND(J14*H14/I14,2),J14))</f>
        <v>0</v>
      </c>
      <c r="L14" s="59">
        <f>L12</f>
        <v>0.32340000000000002</v>
      </c>
      <c r="M14" s="61">
        <v>1.6</v>
      </c>
      <c r="N14" s="47">
        <f>N12</f>
        <v>11.65</v>
      </c>
      <c r="O14" s="23">
        <f>C14</f>
        <v>0</v>
      </c>
      <c r="P14" s="23">
        <f>ROUND(K14*12/52,2)*N14*52/12</f>
        <v>0</v>
      </c>
      <c r="Q14" s="24"/>
      <c r="R14" s="25">
        <f>R15-R13</f>
        <v>0</v>
      </c>
      <c r="S14" s="26">
        <f>S15-S13</f>
        <v>0</v>
      </c>
      <c r="T14" s="27">
        <f>T15-T13</f>
        <v>0</v>
      </c>
    </row>
    <row r="15" spans="1:20" ht="13.5" thickBot="1" x14ac:dyDescent="0.25">
      <c r="A15" s="64"/>
      <c r="B15" s="28" t="s">
        <v>17</v>
      </c>
      <c r="C15" s="29">
        <f t="shared" ref="C15:K15" si="7">C13+C14</f>
        <v>0</v>
      </c>
      <c r="D15" s="29">
        <f t="shared" si="7"/>
        <v>0</v>
      </c>
      <c r="E15" s="29">
        <f t="shared" si="7"/>
        <v>0</v>
      </c>
      <c r="F15" s="29">
        <f t="shared" si="7"/>
        <v>736.67999999999984</v>
      </c>
      <c r="G15" s="29">
        <f>G13+G14</f>
        <v>0</v>
      </c>
      <c r="H15" s="29">
        <f>H13+H14</f>
        <v>0</v>
      </c>
      <c r="I15" s="29">
        <f>I13+I14</f>
        <v>0</v>
      </c>
      <c r="J15" s="29">
        <f t="shared" si="7"/>
        <v>736.67999999999984</v>
      </c>
      <c r="K15" s="29">
        <f t="shared" si="7"/>
        <v>0</v>
      </c>
      <c r="L15" s="60"/>
      <c r="M15" s="62"/>
      <c r="N15" s="48"/>
      <c r="O15" s="30">
        <f>O14+O13</f>
        <v>0</v>
      </c>
      <c r="P15" s="30">
        <f>P14+P13</f>
        <v>0</v>
      </c>
      <c r="Q15" s="31">
        <f t="shared" ref="Q15" si="8">IF(AND(O15&lt;&gt;0,P15&lt;&gt;0),MAX(MIN(ROUND((1.2*(L14)/(M14-1.2))*((M14*P15/O15)-1),4),ROUND(L14,4)),0),0)</f>
        <v>0</v>
      </c>
      <c r="R15" s="32">
        <f>MAX(0,ROUND(O15*Q15,2))</f>
        <v>0</v>
      </c>
      <c r="S15" s="33">
        <f>ROUND(R15*(L14-L$4)/L14,2)</f>
        <v>0</v>
      </c>
      <c r="T15" s="32">
        <f>R15-S15</f>
        <v>0</v>
      </c>
    </row>
    <row r="16" spans="1:20" x14ac:dyDescent="0.2">
      <c r="A16" s="63">
        <f>EDATE(A14,1)</f>
        <v>45444</v>
      </c>
      <c r="B16" s="19" t="s">
        <v>7</v>
      </c>
      <c r="C16" s="20">
        <v>0</v>
      </c>
      <c r="D16" s="21"/>
      <c r="E16" s="21"/>
      <c r="F16" s="20">
        <v>151.66999999999999</v>
      </c>
      <c r="G16" s="20"/>
      <c r="H16" s="22">
        <f>C16-D16</f>
        <v>0</v>
      </c>
      <c r="I16" s="22">
        <f>C16-D16+E16</f>
        <v>0</v>
      </c>
      <c r="J16" s="22">
        <f>F16+G16</f>
        <v>151.66999999999999</v>
      </c>
      <c r="K16" s="22">
        <f>IF(I16=0,0,MIN(ROUND(J16*H16/I16,2),J16))</f>
        <v>0</v>
      </c>
      <c r="L16" s="59">
        <f>L14</f>
        <v>0.32340000000000002</v>
      </c>
      <c r="M16" s="61">
        <v>1.6</v>
      </c>
      <c r="N16" s="47">
        <f>N14</f>
        <v>11.65</v>
      </c>
      <c r="O16" s="23">
        <f>C16</f>
        <v>0</v>
      </c>
      <c r="P16" s="23">
        <f>ROUND(K16*12/52,2)*N16*52/12</f>
        <v>0</v>
      </c>
      <c r="Q16" s="24"/>
      <c r="R16" s="25">
        <f>R17-R15</f>
        <v>0</v>
      </c>
      <c r="S16" s="26">
        <f>S17-S15</f>
        <v>0</v>
      </c>
      <c r="T16" s="27">
        <f>T17-T15</f>
        <v>0</v>
      </c>
    </row>
    <row r="17" spans="1:20" ht="13.5" thickBot="1" x14ac:dyDescent="0.25">
      <c r="A17" s="64"/>
      <c r="B17" s="28" t="s">
        <v>17</v>
      </c>
      <c r="C17" s="29">
        <f t="shared" ref="C17:K17" si="9">C15+C16</f>
        <v>0</v>
      </c>
      <c r="D17" s="29">
        <f t="shared" si="9"/>
        <v>0</v>
      </c>
      <c r="E17" s="29">
        <f t="shared" si="9"/>
        <v>0</v>
      </c>
      <c r="F17" s="29">
        <f t="shared" si="9"/>
        <v>888.3499999999998</v>
      </c>
      <c r="G17" s="29">
        <f>G15+G16</f>
        <v>0</v>
      </c>
      <c r="H17" s="29">
        <f>H15+H16</f>
        <v>0</v>
      </c>
      <c r="I17" s="29">
        <f>I15+I16</f>
        <v>0</v>
      </c>
      <c r="J17" s="29">
        <f t="shared" si="9"/>
        <v>888.3499999999998</v>
      </c>
      <c r="K17" s="29">
        <f t="shared" si="9"/>
        <v>0</v>
      </c>
      <c r="L17" s="60"/>
      <c r="M17" s="62"/>
      <c r="N17" s="48"/>
      <c r="O17" s="30">
        <f>O16+O15</f>
        <v>0</v>
      </c>
      <c r="P17" s="30">
        <f>P16+P15</f>
        <v>0</v>
      </c>
      <c r="Q17" s="31">
        <f t="shared" ref="Q17" si="10">IF(AND(O17&lt;&gt;0,P17&lt;&gt;0),MAX(MIN(ROUND((1.2*(L16)/(M16-1.2))*((M16*P17/O17)-1),4),ROUND(L16,4)),0),0)</f>
        <v>0</v>
      </c>
      <c r="R17" s="32">
        <f>MAX(0,ROUND(O17*Q17,2))</f>
        <v>0</v>
      </c>
      <c r="S17" s="33">
        <f>ROUND(R17*(L16-L$4)/L16,2)</f>
        <v>0</v>
      </c>
      <c r="T17" s="32">
        <f>R17-S17</f>
        <v>0</v>
      </c>
    </row>
    <row r="18" spans="1:20" x14ac:dyDescent="0.2">
      <c r="A18" s="63">
        <f>EDATE(A16,1)</f>
        <v>45474</v>
      </c>
      <c r="B18" s="19" t="s">
        <v>7</v>
      </c>
      <c r="C18" s="20">
        <v>0</v>
      </c>
      <c r="D18" s="21"/>
      <c r="E18" s="21"/>
      <c r="F18" s="20">
        <v>151.66999999999999</v>
      </c>
      <c r="G18" s="20"/>
      <c r="H18" s="22">
        <f>C18-D18</f>
        <v>0</v>
      </c>
      <c r="I18" s="22">
        <f>C18-D18+E18</f>
        <v>0</v>
      </c>
      <c r="J18" s="22">
        <f>F18+G18</f>
        <v>151.66999999999999</v>
      </c>
      <c r="K18" s="22">
        <f>IF(I18=0,0,MIN(ROUND(J18*H18/I18,2),J18))</f>
        <v>0</v>
      </c>
      <c r="L18" s="59">
        <f>L16</f>
        <v>0.32340000000000002</v>
      </c>
      <c r="M18" s="61">
        <v>1.6</v>
      </c>
      <c r="N18" s="47">
        <f>N16</f>
        <v>11.65</v>
      </c>
      <c r="O18" s="23">
        <f>C18</f>
        <v>0</v>
      </c>
      <c r="P18" s="23">
        <f>ROUND(K18*12/52,2)*N18*52/12</f>
        <v>0</v>
      </c>
      <c r="Q18" s="24"/>
      <c r="R18" s="25">
        <f>R19-R17</f>
        <v>0</v>
      </c>
      <c r="S18" s="26">
        <f>S19-S17</f>
        <v>0</v>
      </c>
      <c r="T18" s="27">
        <f>T19-T17</f>
        <v>0</v>
      </c>
    </row>
    <row r="19" spans="1:20" ht="13.5" thickBot="1" x14ac:dyDescent="0.25">
      <c r="A19" s="64"/>
      <c r="B19" s="28" t="s">
        <v>17</v>
      </c>
      <c r="C19" s="29">
        <f t="shared" ref="C19:K19" si="11">C17+C18</f>
        <v>0</v>
      </c>
      <c r="D19" s="29">
        <f t="shared" si="11"/>
        <v>0</v>
      </c>
      <c r="E19" s="29">
        <f t="shared" si="11"/>
        <v>0</v>
      </c>
      <c r="F19" s="29">
        <f t="shared" si="11"/>
        <v>1040.0199999999998</v>
      </c>
      <c r="G19" s="29">
        <f>G17+G18</f>
        <v>0</v>
      </c>
      <c r="H19" s="29">
        <f>H17+H18</f>
        <v>0</v>
      </c>
      <c r="I19" s="29">
        <f>I17+I18</f>
        <v>0</v>
      </c>
      <c r="J19" s="29">
        <f t="shared" si="11"/>
        <v>1040.0199999999998</v>
      </c>
      <c r="K19" s="29">
        <f t="shared" si="11"/>
        <v>0</v>
      </c>
      <c r="L19" s="60"/>
      <c r="M19" s="62"/>
      <c r="N19" s="48"/>
      <c r="O19" s="30">
        <f>O18+O17</f>
        <v>0</v>
      </c>
      <c r="P19" s="30">
        <f>P18+P17</f>
        <v>0</v>
      </c>
      <c r="Q19" s="31">
        <f t="shared" ref="Q19" si="12">IF(AND(O19&lt;&gt;0,P19&lt;&gt;0),MAX(MIN(ROUND((1.2*(L18)/(M18-1.2))*((M18*P19/O19)-1),4),ROUND(L18,4)),0),0)</f>
        <v>0</v>
      </c>
      <c r="R19" s="32">
        <f>MAX(0,ROUND(O19*Q19,2))</f>
        <v>0</v>
      </c>
      <c r="S19" s="33">
        <f>ROUND(R19*(L18-L$4)/L18,2)</f>
        <v>0</v>
      </c>
      <c r="T19" s="32">
        <f>R19-S19</f>
        <v>0</v>
      </c>
    </row>
    <row r="20" spans="1:20" x14ac:dyDescent="0.2">
      <c r="A20" s="63">
        <f>EDATE(A18,1)</f>
        <v>45505</v>
      </c>
      <c r="B20" s="19" t="s">
        <v>7</v>
      </c>
      <c r="C20" s="20">
        <v>0</v>
      </c>
      <c r="D20" s="21"/>
      <c r="E20" s="21"/>
      <c r="F20" s="20">
        <v>151.66999999999999</v>
      </c>
      <c r="G20" s="20"/>
      <c r="H20" s="22">
        <f>C20-D20</f>
        <v>0</v>
      </c>
      <c r="I20" s="22">
        <f>C20-D20+E20</f>
        <v>0</v>
      </c>
      <c r="J20" s="22">
        <f>F20+G20</f>
        <v>151.66999999999999</v>
      </c>
      <c r="K20" s="22">
        <f>IF(I20=0,0,MIN(ROUND(J20*H20/I20,2),J20))</f>
        <v>0</v>
      </c>
      <c r="L20" s="59">
        <f>L18</f>
        <v>0.32340000000000002</v>
      </c>
      <c r="M20" s="61">
        <v>1.6</v>
      </c>
      <c r="N20" s="47">
        <f>N18</f>
        <v>11.65</v>
      </c>
      <c r="O20" s="23">
        <f>C20</f>
        <v>0</v>
      </c>
      <c r="P20" s="23">
        <f>ROUND(K20*12/52,2)*N20*52/12</f>
        <v>0</v>
      </c>
      <c r="Q20" s="24"/>
      <c r="R20" s="25">
        <f>R21-R19</f>
        <v>0</v>
      </c>
      <c r="S20" s="26">
        <f>S21-S19</f>
        <v>0</v>
      </c>
      <c r="T20" s="27">
        <f>T21-T19</f>
        <v>0</v>
      </c>
    </row>
    <row r="21" spans="1:20" ht="13.5" thickBot="1" x14ac:dyDescent="0.25">
      <c r="A21" s="64"/>
      <c r="B21" s="28" t="s">
        <v>17</v>
      </c>
      <c r="C21" s="29">
        <f t="shared" ref="C21:K21" si="13">C19+C20</f>
        <v>0</v>
      </c>
      <c r="D21" s="29">
        <f t="shared" si="13"/>
        <v>0</v>
      </c>
      <c r="E21" s="29">
        <f t="shared" si="13"/>
        <v>0</v>
      </c>
      <c r="F21" s="29">
        <f t="shared" si="13"/>
        <v>1191.6899999999998</v>
      </c>
      <c r="G21" s="29">
        <f>G19+G20</f>
        <v>0</v>
      </c>
      <c r="H21" s="29">
        <f>H19+H20</f>
        <v>0</v>
      </c>
      <c r="I21" s="29">
        <f>I19+I20</f>
        <v>0</v>
      </c>
      <c r="J21" s="29">
        <f t="shared" si="13"/>
        <v>1191.6899999999998</v>
      </c>
      <c r="K21" s="29">
        <f t="shared" si="13"/>
        <v>0</v>
      </c>
      <c r="L21" s="60"/>
      <c r="M21" s="62"/>
      <c r="N21" s="48"/>
      <c r="O21" s="30">
        <f>O20+O19</f>
        <v>0</v>
      </c>
      <c r="P21" s="30">
        <f>P20+P19</f>
        <v>0</v>
      </c>
      <c r="Q21" s="31">
        <f t="shared" ref="Q21" si="14">IF(AND(O21&lt;&gt;0,P21&lt;&gt;0),MAX(MIN(ROUND((1.2*(L20)/(M20-1.2))*((M20*P21/O21)-1),4),ROUND(L20,4)),0),0)</f>
        <v>0</v>
      </c>
      <c r="R21" s="32">
        <f>MAX(0,ROUND(O21*Q21,2))</f>
        <v>0</v>
      </c>
      <c r="S21" s="33">
        <f>ROUND(R21*(L20-L$4)/L20,2)</f>
        <v>0</v>
      </c>
      <c r="T21" s="32">
        <f>R21-S21</f>
        <v>0</v>
      </c>
    </row>
    <row r="22" spans="1:20" x14ac:dyDescent="0.2">
      <c r="A22" s="63">
        <f>EDATE(A20,1)</f>
        <v>45536</v>
      </c>
      <c r="B22" s="19" t="s">
        <v>7</v>
      </c>
      <c r="C22" s="20">
        <v>0</v>
      </c>
      <c r="D22" s="21"/>
      <c r="E22" s="21"/>
      <c r="F22" s="20">
        <v>151.66999999999999</v>
      </c>
      <c r="G22" s="20"/>
      <c r="H22" s="22">
        <f>C22-D22</f>
        <v>0</v>
      </c>
      <c r="I22" s="22">
        <f>C22-D22+E22</f>
        <v>0</v>
      </c>
      <c r="J22" s="22">
        <f>F22+G22</f>
        <v>151.66999999999999</v>
      </c>
      <c r="K22" s="22">
        <f>IF(I22=0,0,MIN(ROUND(J22*H22/I22,2),J22))</f>
        <v>0</v>
      </c>
      <c r="L22" s="59">
        <f>L20</f>
        <v>0.32340000000000002</v>
      </c>
      <c r="M22" s="61">
        <v>1.6</v>
      </c>
      <c r="N22" s="47">
        <f>N20</f>
        <v>11.65</v>
      </c>
      <c r="O22" s="23">
        <f>C22</f>
        <v>0</v>
      </c>
      <c r="P22" s="23">
        <f>ROUND(K22*12/52,2)*N22*52/12</f>
        <v>0</v>
      </c>
      <c r="Q22" s="24"/>
      <c r="R22" s="25">
        <f>R23-R21</f>
        <v>0</v>
      </c>
      <c r="S22" s="26">
        <f>S23-S21</f>
        <v>0</v>
      </c>
      <c r="T22" s="27">
        <f>T23-T21</f>
        <v>0</v>
      </c>
    </row>
    <row r="23" spans="1:20" ht="13.5" thickBot="1" x14ac:dyDescent="0.25">
      <c r="A23" s="64"/>
      <c r="B23" s="28" t="s">
        <v>17</v>
      </c>
      <c r="C23" s="29">
        <f t="shared" ref="C23:K23" si="15">C21+C22</f>
        <v>0</v>
      </c>
      <c r="D23" s="29">
        <f t="shared" si="15"/>
        <v>0</v>
      </c>
      <c r="E23" s="29">
        <f t="shared" si="15"/>
        <v>0</v>
      </c>
      <c r="F23" s="29">
        <f t="shared" si="15"/>
        <v>1343.36</v>
      </c>
      <c r="G23" s="29">
        <f>G21+G22</f>
        <v>0</v>
      </c>
      <c r="H23" s="29">
        <f>H21+H22</f>
        <v>0</v>
      </c>
      <c r="I23" s="29">
        <f>I21+I22</f>
        <v>0</v>
      </c>
      <c r="J23" s="29">
        <f t="shared" si="15"/>
        <v>1343.36</v>
      </c>
      <c r="K23" s="29">
        <f t="shared" si="15"/>
        <v>0</v>
      </c>
      <c r="L23" s="60"/>
      <c r="M23" s="62"/>
      <c r="N23" s="48"/>
      <c r="O23" s="30">
        <f>O22+O21</f>
        <v>0</v>
      </c>
      <c r="P23" s="30">
        <f>P22+P21</f>
        <v>0</v>
      </c>
      <c r="Q23" s="31">
        <f t="shared" ref="Q23" si="16">IF(AND(O23&lt;&gt;0,P23&lt;&gt;0),MAX(MIN(ROUND((1.2*(L22)/(M22-1.2))*((M22*P23/O23)-1),4),ROUND(L22,4)),0),0)</f>
        <v>0</v>
      </c>
      <c r="R23" s="32">
        <f>MAX(0,ROUND(O23*Q23,2))</f>
        <v>0</v>
      </c>
      <c r="S23" s="33">
        <f>ROUND(R23*(L22-L$4)/L22,2)</f>
        <v>0</v>
      </c>
      <c r="T23" s="32">
        <f>R23-S23</f>
        <v>0</v>
      </c>
    </row>
    <row r="24" spans="1:20" x14ac:dyDescent="0.2">
      <c r="A24" s="63">
        <f>EDATE(A22,1)</f>
        <v>45566</v>
      </c>
      <c r="B24" s="19" t="s">
        <v>7</v>
      </c>
      <c r="C24" s="20">
        <v>0</v>
      </c>
      <c r="D24" s="21"/>
      <c r="E24" s="21"/>
      <c r="F24" s="20">
        <v>151.66999999999999</v>
      </c>
      <c r="G24" s="20"/>
      <c r="H24" s="22">
        <f>C24-D24</f>
        <v>0</v>
      </c>
      <c r="I24" s="22">
        <f>C24-D24+E24</f>
        <v>0</v>
      </c>
      <c r="J24" s="22">
        <f>F24+G24</f>
        <v>151.66999999999999</v>
      </c>
      <c r="K24" s="22">
        <f>IF(I24=0,0,MIN(ROUND(J24*H24/I24,2),J24))</f>
        <v>0</v>
      </c>
      <c r="L24" s="59">
        <f>L22</f>
        <v>0.32340000000000002</v>
      </c>
      <c r="M24" s="61">
        <v>1.6</v>
      </c>
      <c r="N24" s="47">
        <f>N22</f>
        <v>11.65</v>
      </c>
      <c r="O24" s="23">
        <f>C24</f>
        <v>0</v>
      </c>
      <c r="P24" s="23">
        <f>ROUND(K24*12/52,2)*N24*52/12</f>
        <v>0</v>
      </c>
      <c r="Q24" s="24"/>
      <c r="R24" s="25">
        <f>R25-R23</f>
        <v>0</v>
      </c>
      <c r="S24" s="26">
        <f>S25-S23</f>
        <v>0</v>
      </c>
      <c r="T24" s="27">
        <f>T25-T23</f>
        <v>0</v>
      </c>
    </row>
    <row r="25" spans="1:20" ht="13.5" thickBot="1" x14ac:dyDescent="0.25">
      <c r="A25" s="64"/>
      <c r="B25" s="28" t="s">
        <v>17</v>
      </c>
      <c r="C25" s="29">
        <f t="shared" ref="C25:K25" si="17">C23+C24</f>
        <v>0</v>
      </c>
      <c r="D25" s="29">
        <f t="shared" si="17"/>
        <v>0</v>
      </c>
      <c r="E25" s="29">
        <f t="shared" si="17"/>
        <v>0</v>
      </c>
      <c r="F25" s="29">
        <f t="shared" si="17"/>
        <v>1495.03</v>
      </c>
      <c r="G25" s="29">
        <f>G23+G24</f>
        <v>0</v>
      </c>
      <c r="H25" s="29">
        <f>H23+H24</f>
        <v>0</v>
      </c>
      <c r="I25" s="29">
        <f>I23+I24</f>
        <v>0</v>
      </c>
      <c r="J25" s="29">
        <f t="shared" si="17"/>
        <v>1495.03</v>
      </c>
      <c r="K25" s="29">
        <f t="shared" si="17"/>
        <v>0</v>
      </c>
      <c r="L25" s="60"/>
      <c r="M25" s="62"/>
      <c r="N25" s="48"/>
      <c r="O25" s="30">
        <f>O24+O23</f>
        <v>0</v>
      </c>
      <c r="P25" s="30">
        <f>P24+P23</f>
        <v>0</v>
      </c>
      <c r="Q25" s="31">
        <f t="shared" ref="Q25" si="18">IF(AND(O25&lt;&gt;0,P25&lt;&gt;0),MAX(MIN(ROUND((1.2*(L24)/(M24-1.2))*((M24*P25/O25)-1),4),ROUND(L24,4)),0),0)</f>
        <v>0</v>
      </c>
      <c r="R25" s="32">
        <f>MAX(0,ROUND(O25*Q25,2))</f>
        <v>0</v>
      </c>
      <c r="S25" s="33">
        <f>ROUND(R25*(L24-L$4)/L24,2)</f>
        <v>0</v>
      </c>
      <c r="T25" s="32">
        <f>R25-S25</f>
        <v>0</v>
      </c>
    </row>
    <row r="26" spans="1:20" x14ac:dyDescent="0.2">
      <c r="A26" s="63">
        <f>EDATE(A24,1)</f>
        <v>45597</v>
      </c>
      <c r="B26" s="19" t="s">
        <v>7</v>
      </c>
      <c r="C26" s="20">
        <v>0</v>
      </c>
      <c r="D26" s="21"/>
      <c r="E26" s="21"/>
      <c r="F26" s="20">
        <v>151.66999999999999</v>
      </c>
      <c r="G26" s="20"/>
      <c r="H26" s="22">
        <f>C26-D26</f>
        <v>0</v>
      </c>
      <c r="I26" s="22">
        <f>C26-D26+E26</f>
        <v>0</v>
      </c>
      <c r="J26" s="22">
        <f>F26+G26</f>
        <v>151.66999999999999</v>
      </c>
      <c r="K26" s="22">
        <f>IF(I26=0,0,MIN(ROUND(J26*H26/I26,2),J26))</f>
        <v>0</v>
      </c>
      <c r="L26" s="59">
        <f>L24</f>
        <v>0.32340000000000002</v>
      </c>
      <c r="M26" s="61">
        <v>1.6</v>
      </c>
      <c r="N26" s="47">
        <f>N24</f>
        <v>11.65</v>
      </c>
      <c r="O26" s="23">
        <f>C26</f>
        <v>0</v>
      </c>
      <c r="P26" s="23">
        <f>ROUND(K26*12/52,2)*N26*52/12</f>
        <v>0</v>
      </c>
      <c r="Q26" s="24"/>
      <c r="R26" s="25">
        <f>R27-R25</f>
        <v>0</v>
      </c>
      <c r="S26" s="26">
        <f>S27-S25</f>
        <v>0</v>
      </c>
      <c r="T26" s="27">
        <f>T27-T25</f>
        <v>0</v>
      </c>
    </row>
    <row r="27" spans="1:20" ht="13.5" thickBot="1" x14ac:dyDescent="0.25">
      <c r="A27" s="64"/>
      <c r="B27" s="28" t="s">
        <v>17</v>
      </c>
      <c r="C27" s="29">
        <f t="shared" ref="C27:K27" si="19">C25+C26</f>
        <v>0</v>
      </c>
      <c r="D27" s="29">
        <f t="shared" si="19"/>
        <v>0</v>
      </c>
      <c r="E27" s="29">
        <f t="shared" si="19"/>
        <v>0</v>
      </c>
      <c r="F27" s="29">
        <f t="shared" si="19"/>
        <v>1646.7</v>
      </c>
      <c r="G27" s="29">
        <f>G25+G26</f>
        <v>0</v>
      </c>
      <c r="H27" s="29">
        <f>H25+H26</f>
        <v>0</v>
      </c>
      <c r="I27" s="29">
        <f>I25+I26</f>
        <v>0</v>
      </c>
      <c r="J27" s="29">
        <f t="shared" si="19"/>
        <v>1646.7</v>
      </c>
      <c r="K27" s="29">
        <f t="shared" si="19"/>
        <v>0</v>
      </c>
      <c r="L27" s="60"/>
      <c r="M27" s="62"/>
      <c r="N27" s="48"/>
      <c r="O27" s="30">
        <f>O26+O25</f>
        <v>0</v>
      </c>
      <c r="P27" s="30">
        <f>P26+P25</f>
        <v>0</v>
      </c>
      <c r="Q27" s="31">
        <f t="shared" ref="Q27" si="20">IF(AND(O27&lt;&gt;0,P27&lt;&gt;0),MAX(MIN(ROUND((1.2*(L26)/(M26-1.2))*((M26*P27/O27)-1),4),ROUND(L26,4)),0),0)</f>
        <v>0</v>
      </c>
      <c r="R27" s="32">
        <f>MAX(0,ROUND(O27*Q27,2))</f>
        <v>0</v>
      </c>
      <c r="S27" s="33">
        <f>ROUND(R27*(L26-L$4)/L26,2)</f>
        <v>0</v>
      </c>
      <c r="T27" s="32">
        <f>R27-S27</f>
        <v>0</v>
      </c>
    </row>
    <row r="28" spans="1:20" x14ac:dyDescent="0.2">
      <c r="A28" s="63">
        <f>EDATE(A26,1)</f>
        <v>45627</v>
      </c>
      <c r="B28" s="19" t="s">
        <v>7</v>
      </c>
      <c r="C28" s="20">
        <v>0</v>
      </c>
      <c r="D28" s="21"/>
      <c r="E28" s="21"/>
      <c r="F28" s="20">
        <v>151.66999999999999</v>
      </c>
      <c r="G28" s="20"/>
      <c r="H28" s="22">
        <f>C28-D28</f>
        <v>0</v>
      </c>
      <c r="I28" s="22">
        <f>C28-D28+E28</f>
        <v>0</v>
      </c>
      <c r="J28" s="22">
        <f>F28+G28</f>
        <v>151.66999999999999</v>
      </c>
      <c r="K28" s="22">
        <f>IF(I28=0,0,MIN(ROUND(J28*H28/I28,2),J28))</f>
        <v>0</v>
      </c>
      <c r="L28" s="59">
        <f>L26</f>
        <v>0.32340000000000002</v>
      </c>
      <c r="M28" s="61">
        <v>1.6</v>
      </c>
      <c r="N28" s="47">
        <f>N26</f>
        <v>11.65</v>
      </c>
      <c r="O28" s="23">
        <f>C28</f>
        <v>0</v>
      </c>
      <c r="P28" s="23">
        <f>ROUND(K28*12/52,2)*N28*52/12</f>
        <v>0</v>
      </c>
      <c r="Q28" s="24"/>
      <c r="R28" s="25">
        <f>R29-R27</f>
        <v>0</v>
      </c>
      <c r="S28" s="26">
        <f>S29-S27</f>
        <v>0</v>
      </c>
      <c r="T28" s="27">
        <f>T29-T27</f>
        <v>0</v>
      </c>
    </row>
    <row r="29" spans="1:20" ht="13.5" thickBot="1" x14ac:dyDescent="0.25">
      <c r="A29" s="64"/>
      <c r="B29" s="28" t="s">
        <v>17</v>
      </c>
      <c r="C29" s="29">
        <f t="shared" ref="C29:K29" si="21">C27+C28</f>
        <v>0</v>
      </c>
      <c r="D29" s="29">
        <f t="shared" si="21"/>
        <v>0</v>
      </c>
      <c r="E29" s="29">
        <f t="shared" si="21"/>
        <v>0</v>
      </c>
      <c r="F29" s="29">
        <f t="shared" si="21"/>
        <v>1798.3700000000001</v>
      </c>
      <c r="G29" s="29">
        <f>G27+G28</f>
        <v>0</v>
      </c>
      <c r="H29" s="29">
        <f>H27+H28</f>
        <v>0</v>
      </c>
      <c r="I29" s="29">
        <f>I27+I28</f>
        <v>0</v>
      </c>
      <c r="J29" s="29">
        <f t="shared" si="21"/>
        <v>1798.3700000000001</v>
      </c>
      <c r="K29" s="29">
        <f t="shared" si="21"/>
        <v>0</v>
      </c>
      <c r="L29" s="60"/>
      <c r="M29" s="62"/>
      <c r="N29" s="48"/>
      <c r="O29" s="30">
        <f>O28+O27</f>
        <v>0</v>
      </c>
      <c r="P29" s="30">
        <f>P28+P27</f>
        <v>0</v>
      </c>
      <c r="Q29" s="31">
        <f t="shared" ref="Q29" si="22">IF(AND(O29&lt;&gt;0,P29&lt;&gt;0),MAX(MIN(ROUND((1.2*(L28)/(M28-1.2))*((M28*P29/O29)-1),4),ROUND(L28,4)),0),0)</f>
        <v>0</v>
      </c>
      <c r="R29" s="32">
        <f>MAX(0,ROUND(O29*Q29,2))</f>
        <v>0</v>
      </c>
      <c r="S29" s="33">
        <f>ROUND(R29*(L28-L$4)/L28,2)</f>
        <v>0</v>
      </c>
      <c r="T29" s="32">
        <f>R29-S29</f>
        <v>0</v>
      </c>
    </row>
  </sheetData>
  <mergeCells count="55">
    <mergeCell ref="A8:A9"/>
    <mergeCell ref="L8:L9"/>
    <mergeCell ref="M8:M9"/>
    <mergeCell ref="N8:N9"/>
    <mergeCell ref="A1:T1"/>
    <mergeCell ref="I2:K2"/>
    <mergeCell ref="A3:C3"/>
    <mergeCell ref="I3:K3"/>
    <mergeCell ref="A4:C4"/>
    <mergeCell ref="I4:K4"/>
    <mergeCell ref="A5:B5"/>
    <mergeCell ref="A6:A7"/>
    <mergeCell ref="L6:L7"/>
    <mergeCell ref="M6:M7"/>
    <mergeCell ref="N6:N7"/>
    <mergeCell ref="A10:A11"/>
    <mergeCell ref="L10:L11"/>
    <mergeCell ref="M10:M11"/>
    <mergeCell ref="N10:N11"/>
    <mergeCell ref="A12:A13"/>
    <mergeCell ref="L12:L13"/>
    <mergeCell ref="M12:M13"/>
    <mergeCell ref="N12:N13"/>
    <mergeCell ref="A14:A15"/>
    <mergeCell ref="L14:L15"/>
    <mergeCell ref="M14:M15"/>
    <mergeCell ref="N14:N15"/>
    <mergeCell ref="A16:A17"/>
    <mergeCell ref="L16:L17"/>
    <mergeCell ref="M16:M17"/>
    <mergeCell ref="N16:N17"/>
    <mergeCell ref="A18:A19"/>
    <mergeCell ref="L18:L19"/>
    <mergeCell ref="M18:M19"/>
    <mergeCell ref="N18:N19"/>
    <mergeCell ref="A20:A21"/>
    <mergeCell ref="L20:L21"/>
    <mergeCell ref="M20:M21"/>
    <mergeCell ref="N20:N21"/>
    <mergeCell ref="A22:A23"/>
    <mergeCell ref="L22:L23"/>
    <mergeCell ref="M22:M23"/>
    <mergeCell ref="N22:N23"/>
    <mergeCell ref="A24:A25"/>
    <mergeCell ref="L24:L25"/>
    <mergeCell ref="M24:M25"/>
    <mergeCell ref="N24:N25"/>
    <mergeCell ref="A26:A27"/>
    <mergeCell ref="L26:L27"/>
    <mergeCell ref="M26:M27"/>
    <mergeCell ref="N26:N27"/>
    <mergeCell ref="A28:A29"/>
    <mergeCell ref="L28:L29"/>
    <mergeCell ref="M28:M29"/>
    <mergeCell ref="N28:N29"/>
  </mergeCells>
  <conditionalFormatting sqref="A3:A4 D3:H3 A2:I2 D4:T4 A1:T1 L2:S3 A5:T5 A7:T7 A6:O6 Q6:T6 A9:T9 A8:O8 Q8:T8 A11:T11 A10:O10 Q10:T10 A13:T13 A12:O12 Q12:T12 A15:T15 A14:O14 Q14:T14 A17:T17 A16:O16 Q16:T16 A19:T19 A18:O18 Q18:T18 A21:T21 A20:O20 Q20:T20 A23:T23 A22:O22 Q22:T22 A25:T25 A24:O24 Q24:T24 A27:T27 A26:O26 Q26:T26 A29:T29 A28:O28 Q28:T28">
    <cfRule type="expression" dxfId="14" priority="15" stopIfTrue="1">
      <formula>CELL("protege",A1)=0</formula>
    </cfRule>
  </conditionalFormatting>
  <conditionalFormatting sqref="I3:K3">
    <cfRule type="expression" dxfId="13" priority="14" stopIfTrue="1">
      <formula>CELL("protege",I3)=0</formula>
    </cfRule>
  </conditionalFormatting>
  <conditionalFormatting sqref="T2">
    <cfRule type="expression" dxfId="12" priority="13" stopIfTrue="1">
      <formula>CELL("protege",T2)=0</formula>
    </cfRule>
  </conditionalFormatting>
  <conditionalFormatting sqref="P6">
    <cfRule type="expression" dxfId="11" priority="12" stopIfTrue="1">
      <formula>CELL("protege",P6)=0</formula>
    </cfRule>
  </conditionalFormatting>
  <conditionalFormatting sqref="P8">
    <cfRule type="expression" dxfId="10" priority="11" stopIfTrue="1">
      <formula>CELL("protege",P8)=0</formula>
    </cfRule>
  </conditionalFormatting>
  <conditionalFormatting sqref="P10">
    <cfRule type="expression" dxfId="9" priority="10" stopIfTrue="1">
      <formula>CELL("protege",P10)=0</formula>
    </cfRule>
  </conditionalFormatting>
  <conditionalFormatting sqref="P12">
    <cfRule type="expression" dxfId="8" priority="9" stopIfTrue="1">
      <formula>CELL("protege",P12)=0</formula>
    </cfRule>
  </conditionalFormatting>
  <conditionalFormatting sqref="P14">
    <cfRule type="expression" dxfId="7" priority="8" stopIfTrue="1">
      <formula>CELL("protege",P14)=0</formula>
    </cfRule>
  </conditionalFormatting>
  <conditionalFormatting sqref="P16">
    <cfRule type="expression" dxfId="6" priority="7" stopIfTrue="1">
      <formula>CELL("protege",P16)=0</formula>
    </cfRule>
  </conditionalFormatting>
  <conditionalFormatting sqref="P18">
    <cfRule type="expression" dxfId="5" priority="6" stopIfTrue="1">
      <formula>CELL("protege",P18)=0</formula>
    </cfRule>
  </conditionalFormatting>
  <conditionalFormatting sqref="P20">
    <cfRule type="expression" dxfId="4" priority="5" stopIfTrue="1">
      <formula>CELL("protege",P20)=0</formula>
    </cfRule>
  </conditionalFormatting>
  <conditionalFormatting sqref="P22">
    <cfRule type="expression" dxfId="3" priority="4" stopIfTrue="1">
      <formula>CELL("protege",P22)=0</formula>
    </cfRule>
  </conditionalFormatting>
  <conditionalFormatting sqref="P24">
    <cfRule type="expression" dxfId="2" priority="3" stopIfTrue="1">
      <formula>CELL("protege",P24)=0</formula>
    </cfRule>
  </conditionalFormatting>
  <conditionalFormatting sqref="P26">
    <cfRule type="expression" dxfId="1" priority="2" stopIfTrue="1">
      <formula>CELL("protege",P26)=0</formula>
    </cfRule>
  </conditionalFormatting>
  <conditionalFormatting sqref="P28">
    <cfRule type="expression" dxfId="0" priority="1" stopIfTrue="1">
      <formula>CELL("protege",P28)=0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AGCP 2024</vt:lpstr>
      <vt:lpstr>AGCP AD 2024</vt:lpstr>
      <vt:lpstr>'AGCP 2024'!Zone_d_impression</vt:lpstr>
    </vt:vector>
  </TitlesOfParts>
  <Company>LD SYSTEME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DELHUILLE</dc:creator>
  <cp:lastModifiedBy>Valéry HUMEZ</cp:lastModifiedBy>
  <cp:lastPrinted>2020-01-06T09:23:36Z</cp:lastPrinted>
  <dcterms:created xsi:type="dcterms:W3CDTF">2003-06-25T12:46:46Z</dcterms:created>
  <dcterms:modified xsi:type="dcterms:W3CDTF">2024-01-17T08:32:23Z</dcterms:modified>
</cp:coreProperties>
</file>