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$PB\REGIMES\ZRR\"/>
    </mc:Choice>
  </mc:AlternateContent>
  <xr:revisionPtr revIDLastSave="0" documentId="13_ncr:1_{A91D6CE4-C372-4788-AB40-D669C2EE1C5A}" xr6:coauthVersionLast="47" xr6:coauthVersionMax="47" xr10:uidLastSave="{00000000-0000-0000-0000-000000000000}"/>
  <bookViews>
    <workbookView xWindow="28680" yWindow="-120" windowWidth="29040" windowHeight="15720" xr2:uid="{5D99D1BE-7A70-4A56-A375-9C6A0F6B079F}"/>
  </bookViews>
  <sheets>
    <sheet name="2000€ Bruts" sheetId="7" r:id="rId1"/>
    <sheet name="3200€ Bruts" sheetId="8" r:id="rId2"/>
    <sheet name="Feuil4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7" i="8" l="1"/>
  <c r="O48" i="8" s="1"/>
  <c r="E45" i="8"/>
  <c r="I43" i="8"/>
  <c r="J42" i="8"/>
  <c r="M42" i="8" s="1"/>
  <c r="J26" i="8"/>
  <c r="D18" i="8"/>
  <c r="E18" i="8" s="1"/>
  <c r="D17" i="8"/>
  <c r="D19" i="8" s="1"/>
  <c r="E16" i="8"/>
  <c r="E15" i="8"/>
  <c r="D8" i="8"/>
  <c r="D7" i="8"/>
  <c r="O47" i="7"/>
  <c r="O48" i="7" s="1"/>
  <c r="E45" i="7"/>
  <c r="I43" i="7"/>
  <c r="J42" i="7"/>
  <c r="I45" i="7" s="1"/>
  <c r="I46" i="7" s="1"/>
  <c r="J46" i="7" s="1"/>
  <c r="J26" i="7"/>
  <c r="D18" i="7"/>
  <c r="E18" i="7" s="1"/>
  <c r="E17" i="7"/>
  <c r="D17" i="7"/>
  <c r="D19" i="7" s="1"/>
  <c r="E16" i="7"/>
  <c r="E15" i="7"/>
  <c r="D8" i="7"/>
  <c r="D7" i="7"/>
  <c r="I45" i="8" l="1"/>
  <c r="I46" i="8" s="1"/>
  <c r="J46" i="8" s="1"/>
  <c r="D26" i="8"/>
  <c r="D23" i="8"/>
  <c r="D24" i="8" s="1"/>
  <c r="E17" i="8"/>
  <c r="D26" i="7"/>
  <c r="D23" i="7"/>
  <c r="D24" i="7" s="1"/>
  <c r="M42" i="7"/>
  <c r="M26" i="8" l="1"/>
  <c r="D21" i="8"/>
  <c r="M26" i="7"/>
  <c r="D21" i="7" s="1"/>
  <c r="D22" i="8" l="1"/>
  <c r="G15" i="8"/>
  <c r="G16" i="8"/>
  <c r="E21" i="8"/>
  <c r="G18" i="8"/>
  <c r="G17" i="8"/>
  <c r="D22" i="7"/>
  <c r="E21" i="7"/>
  <c r="G15" i="7"/>
  <c r="G18" i="7"/>
  <c r="G16" i="7"/>
  <c r="G17" i="7"/>
  <c r="D20" i="8" l="1"/>
  <c r="G20" i="8"/>
  <c r="G20" i="7"/>
  <c r="D20" i="7"/>
</calcChain>
</file>

<file path=xl/sharedStrings.xml><?xml version="1.0" encoding="utf-8"?>
<sst xmlns="http://schemas.openxmlformats.org/spreadsheetml/2006/main" count="68" uniqueCount="34">
  <si>
    <t>FNAL</t>
  </si>
  <si>
    <t>Transp</t>
  </si>
  <si>
    <t>Total =</t>
  </si>
  <si>
    <t>https://www.urssaf.fr/accueil/employeur/beneficier-exonerations/exonerations-zonees/zone-revitalisation-rurale-zrr.html</t>
  </si>
  <si>
    <t>Max 1,5 SMIC</t>
  </si>
  <si>
    <t>https://boss.gouv.fr/portail/accueil/exonerations/exonerations-zonees.html#titre-chapitre-1--exoneration-applicab-section-3--modalites-dapplicatio-b-calcul-du-montant-de-lexonerat</t>
  </si>
  <si>
    <t>https://boss.gouv.fr/portail/accueil/exonerations/exonerations-zonees.html#titre-chapitre-2--exoneration-applicab-section-3--modalites-dapplicatio-b-calcul-du-montant-de-lexonerat</t>
  </si>
  <si>
    <t>V_ZRR.HREMUNERE</t>
  </si>
  <si>
    <t>V_ZRR.MTREMUNERE</t>
  </si>
  <si>
    <t>V_ZRR.COEF</t>
  </si>
  <si>
    <t>V_ZRR.MTREDUCTION</t>
  </si>
  <si>
    <t>Alloc F</t>
  </si>
  <si>
    <t>V_ZRR.MTREDFNAL</t>
  </si>
  <si>
    <t>V_ZRR.MTREDTRANSP</t>
  </si>
  <si>
    <t>REDUC</t>
  </si>
  <si>
    <t>V_ZRR.SOMTXZRR</t>
  </si>
  <si>
    <t>[V_ZRR.COEF]*[V_ZRR.MTREMUNERE]</t>
  </si>
  <si>
    <t>V_ZRR.COEF (pour calcul)</t>
  </si>
  <si>
    <t>B_TXZRR.MONTANT + Alloc F</t>
  </si>
  <si>
    <t>V_ZRR.MTREDSECU</t>
  </si>
  <si>
    <t>[V_ZRR.MTREDUCTION]-[V_ZRR.MTREDTRANSP]-[V_ZRR.MTREDFNAL]</t>
  </si>
  <si>
    <t>Formules</t>
  </si>
  <si>
    <t>RUBRIQUES</t>
  </si>
  <si>
    <t>[V_ZRR.MTREDUCTION]*([ALLOCFAMREDUIT.TXEMP]) /[V_ZRR.SOMTXZRR]</t>
  </si>
  <si>
    <t>V_ZRR.MTREDALLOC (inclus dans V_ZRR.MTREDSECU)</t>
  </si>
  <si>
    <t>Cotiz/PAIE</t>
  </si>
  <si>
    <t>V_ZRR.MTREDSECU (y compris FNAL)</t>
  </si>
  <si>
    <t>Max 2,4 SMIC</t>
  </si>
  <si>
    <r>
      <t xml:space="preserve">B_TXZRR.MONTANT </t>
    </r>
    <r>
      <rPr>
        <sz val="11"/>
        <color rgb="FFFF0000"/>
        <rFont val="Calibri"/>
        <family val="2"/>
        <scheme val="minor"/>
      </rPr>
      <t>(ne prend pas en compte 3,45% d'AF)</t>
    </r>
  </si>
  <si>
    <r>
      <t xml:space="preserve">Nb d'heures </t>
    </r>
    <r>
      <rPr>
        <sz val="11"/>
        <color rgb="FFFF0000"/>
        <rFont val="Calibri"/>
        <family val="2"/>
        <scheme val="minor"/>
      </rPr>
      <t>à saisir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</si>
  <si>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BRUT </t>
    </r>
    <r>
      <rPr>
        <sz val="11"/>
        <color rgb="FFFF0000"/>
        <rFont val="Calibri"/>
        <family val="2"/>
        <scheme val="minor"/>
      </rPr>
      <t>à saisir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</si>
  <si>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Taux Versement mobilité </t>
    </r>
    <r>
      <rPr>
        <sz val="11"/>
        <color rgb="FFFF0000"/>
        <rFont val="Calibri"/>
        <family val="2"/>
        <scheme val="minor"/>
      </rPr>
      <t>à saisir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</si>
  <si>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Taux FNAL </t>
    </r>
    <r>
      <rPr>
        <sz val="11"/>
        <color rgb="FFFF0000"/>
        <rFont val="Calibri"/>
        <family val="2"/>
        <scheme val="minor"/>
      </rPr>
      <t>à saisir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</si>
  <si>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Smic horaire </t>
    </r>
    <r>
      <rPr>
        <sz val="11"/>
        <color rgb="FFFF0000"/>
        <rFont val="Calibri"/>
        <family val="2"/>
        <scheme val="minor"/>
      </rPr>
      <t>à saisir</t>
    </r>
    <r>
      <rPr>
        <sz val="11"/>
        <color theme="1"/>
        <rFont val="Calibri"/>
        <family val="2"/>
        <scheme val="minor"/>
      </rPr>
      <t xml:space="preserve"> 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</si>
</sst>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0" fillId="2" borderId="0" xfId="0" applyFill="1"/>
    <xf numFmtId="0" fontId="4" fillId="0" borderId="0" xfId="0" applyFont="1"/>
    <xf numFmtId="0" fontId="2" fillId="0" borderId="0" xfId="0" applyFont="1"/>
    <xf numFmtId="0" fontId="3" fillId="0" borderId="0" xfId="0" applyFont="1"/>
    <xf numFmtId="2" fontId="0" fillId="3" borderId="0" xfId="0" applyNumberFormat="1" applyFill="1"/>
    <xf numFmtId="2" fontId="0" fillId="0" borderId="0" xfId="0" applyNumberFormat="1"/>
    <xf numFmtId="2" fontId="0" fillId="4" borderId="0" xfId="0" applyNumberFormat="1" applyFill="1"/>
    <xf numFmtId="2" fontId="0" fillId="0" borderId="0" xfId="0" applyNumberFormat="1" applyFill="1"/>
    <xf numFmtId="2" fontId="0" fillId="2" borderId="0" xfId="0" applyNumberFormat="1" applyFill="1"/>
    <xf numFmtId="0" fontId="0" fillId="0" borderId="0" xfId="0" applyAlignment="1">
      <alignment horizontal="right"/>
    </xf>
    <xf numFmtId="166" fontId="0" fillId="0" borderId="0" xfId="0" applyNumberFormat="1"/>
    <xf numFmtId="0" fontId="0" fillId="0" borderId="0" xfId="0" applyFill="1"/>
    <xf numFmtId="166" fontId="3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15239</xdr:colOff>
      <xdr:row>29</xdr:row>
      <xdr:rowOff>152400</xdr:rowOff>
    </xdr:from>
    <xdr:to>
      <xdr:col>12</xdr:col>
      <xdr:colOff>120239</xdr:colOff>
      <xdr:row>37</xdr:row>
      <xdr:rowOff>142875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86D35AD-20B3-4358-B8C9-1A2C12B67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7239" y="5455920"/>
          <a:ext cx="7296375" cy="14554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15239</xdr:colOff>
      <xdr:row>29</xdr:row>
      <xdr:rowOff>152400</xdr:rowOff>
    </xdr:from>
    <xdr:to>
      <xdr:col>12</xdr:col>
      <xdr:colOff>125954</xdr:colOff>
      <xdr:row>37</xdr:row>
      <xdr:rowOff>135255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724DB6A-F61D-4085-8455-5341C73FE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63024" y="5400675"/>
          <a:ext cx="7284945" cy="14363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7</xdr:col>
      <xdr:colOff>671030</xdr:colOff>
      <xdr:row>8</xdr:row>
      <xdr:rowOff>53424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9B3FB19-1066-C291-4CA0-E663ACF69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548640"/>
          <a:ext cx="5425910" cy="9678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7</xdr:col>
      <xdr:colOff>693892</xdr:colOff>
      <xdr:row>17</xdr:row>
      <xdr:rowOff>91543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7EBA82D-3CAB-E06C-1514-42D251629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2011680"/>
          <a:ext cx="5448772" cy="11888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boss.gouv.fr/portail/accueil/exonerations/exonerations-zonees.html" TargetMode="External"/><Relationship Id="rId1" Type="http://schemas.openxmlformats.org/officeDocument/2006/relationships/hyperlink" Target="https://www.urssaf.fr/accueil/employeur/beneficier-exonerations/exonerations-zonees/zone-revitalisation-rurale-zrr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boss.gouv.fr/portail/accueil/exonerations/exonerations-zonees.html" TargetMode="External"/><Relationship Id="rId1" Type="http://schemas.openxmlformats.org/officeDocument/2006/relationships/hyperlink" Target="https://www.urssaf.fr/accueil/employeur/beneficier-exonerations/exonerations-zonees/zone-revitalisation-rurale-zrr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s://boss.gouv.fr/portail/accueil/exonerations/exonerations-zonees.html" TargetMode="External"/><Relationship Id="rId1" Type="http://schemas.openxmlformats.org/officeDocument/2006/relationships/hyperlink" Target="https://boss.gouv.fr/portail/accueil/exonerations/exonerations-zone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0A59-D88C-43B4-AF6F-5085D47AF0D3}">
  <dimension ref="A1:O48"/>
  <sheetViews>
    <sheetView tabSelected="1" topLeftCell="B1" workbookViewId="0">
      <selection activeCell="N29" sqref="N29"/>
    </sheetView>
  </sheetViews>
  <sheetFormatPr baseColWidth="10" defaultRowHeight="14.4" x14ac:dyDescent="0.3"/>
  <cols>
    <col min="1" max="1" width="65" customWidth="1"/>
    <col min="2" max="2" width="45.6640625" bestFit="1" customWidth="1"/>
    <col min="3" max="3" width="19.6640625" customWidth="1"/>
    <col min="5" max="5" width="12.44140625" bestFit="1" customWidth="1"/>
  </cols>
  <sheetData>
    <row r="1" spans="1:7" x14ac:dyDescent="0.3">
      <c r="A1" t="s">
        <v>21</v>
      </c>
      <c r="C1" s="1" t="s">
        <v>3</v>
      </c>
    </row>
    <row r="2" spans="1:7" x14ac:dyDescent="0.3">
      <c r="B2" t="s">
        <v>22</v>
      </c>
      <c r="C2" s="1"/>
    </row>
    <row r="3" spans="1:7" x14ac:dyDescent="0.3">
      <c r="C3" s="11" t="s">
        <v>33</v>
      </c>
      <c r="D3">
        <v>11.88</v>
      </c>
    </row>
    <row r="4" spans="1:7" x14ac:dyDescent="0.3">
      <c r="C4" s="11" t="s">
        <v>32</v>
      </c>
      <c r="D4">
        <v>0.5</v>
      </c>
    </row>
    <row r="5" spans="1:7" x14ac:dyDescent="0.3">
      <c r="C5" s="11" t="s">
        <v>31</v>
      </c>
      <c r="D5">
        <v>3.2</v>
      </c>
    </row>
    <row r="6" spans="1:7" x14ac:dyDescent="0.3">
      <c r="C6" s="11"/>
    </row>
    <row r="7" spans="1:7" x14ac:dyDescent="0.3">
      <c r="C7" s="11" t="s">
        <v>4</v>
      </c>
      <c r="D7">
        <f>D3*D11*1.5</f>
        <v>2702.7593999999999</v>
      </c>
    </row>
    <row r="8" spans="1:7" x14ac:dyDescent="0.3">
      <c r="C8" s="11" t="s">
        <v>27</v>
      </c>
      <c r="D8">
        <f>D3*D11*2.4</f>
        <v>4324.4150399999999</v>
      </c>
    </row>
    <row r="10" spans="1:7" x14ac:dyDescent="0.3">
      <c r="B10" t="s">
        <v>8</v>
      </c>
      <c r="C10" s="11" t="s">
        <v>30</v>
      </c>
      <c r="D10">
        <v>2000</v>
      </c>
    </row>
    <row r="11" spans="1:7" x14ac:dyDescent="0.3">
      <c r="B11" t="s">
        <v>7</v>
      </c>
      <c r="C11" t="s">
        <v>29</v>
      </c>
      <c r="D11">
        <v>151.66999999999999</v>
      </c>
    </row>
    <row r="14" spans="1:7" x14ac:dyDescent="0.3">
      <c r="E14" t="s">
        <v>25</v>
      </c>
      <c r="G14" t="s">
        <v>14</v>
      </c>
    </row>
    <row r="15" spans="1:7" x14ac:dyDescent="0.3">
      <c r="A15" t="s">
        <v>23</v>
      </c>
      <c r="B15" t="s">
        <v>24</v>
      </c>
      <c r="C15" t="s">
        <v>11</v>
      </c>
      <c r="D15" s="3">
        <v>3.4500000000000003E-2</v>
      </c>
      <c r="E15" s="9">
        <f>$D$10*D15</f>
        <v>69</v>
      </c>
      <c r="G15" s="7">
        <f>E15*D21/D26</f>
        <v>69</v>
      </c>
    </row>
    <row r="16" spans="1:7" x14ac:dyDescent="0.3">
      <c r="B16" t="s">
        <v>26</v>
      </c>
      <c r="D16">
        <v>0.2102</v>
      </c>
      <c r="E16" s="10">
        <f>$D$10*D16</f>
        <v>420.4</v>
      </c>
      <c r="G16" s="10">
        <f>E16*D21/D26</f>
        <v>420.4</v>
      </c>
    </row>
    <row r="17" spans="1:13" x14ac:dyDescent="0.3">
      <c r="B17" t="s">
        <v>12</v>
      </c>
      <c r="C17" t="s">
        <v>0</v>
      </c>
      <c r="D17">
        <f>D4/100</f>
        <v>5.0000000000000001E-3</v>
      </c>
      <c r="E17" s="6">
        <f>$D$10*D17</f>
        <v>10</v>
      </c>
      <c r="G17" s="6">
        <f>E17*D21/D26</f>
        <v>10</v>
      </c>
    </row>
    <row r="18" spans="1:13" x14ac:dyDescent="0.3">
      <c r="B18" t="s">
        <v>13</v>
      </c>
      <c r="C18" t="s">
        <v>1</v>
      </c>
      <c r="D18" s="2">
        <f>D5/100</f>
        <v>3.2000000000000001E-2</v>
      </c>
      <c r="E18" s="8">
        <f>$D$10*D18</f>
        <v>64</v>
      </c>
      <c r="G18" s="8">
        <f>E18*D21/D26</f>
        <v>64</v>
      </c>
    </row>
    <row r="19" spans="1:13" x14ac:dyDescent="0.3">
      <c r="C19" t="s">
        <v>2</v>
      </c>
      <c r="D19">
        <f>SUM(D16:D18)</f>
        <v>0.2472</v>
      </c>
      <c r="E19" s="7"/>
    </row>
    <row r="20" spans="1:13" x14ac:dyDescent="0.3">
      <c r="A20" t="s">
        <v>20</v>
      </c>
      <c r="B20" t="s">
        <v>19</v>
      </c>
      <c r="D20" s="6">
        <f>D22-G18-G17</f>
        <v>420.40000000000003</v>
      </c>
      <c r="E20" s="7"/>
      <c r="G20" s="7">
        <f>D22-G18-G17</f>
        <v>420.40000000000003</v>
      </c>
    </row>
    <row r="21" spans="1:13" x14ac:dyDescent="0.3">
      <c r="B21" t="s">
        <v>9</v>
      </c>
      <c r="D21" s="2">
        <f>MIN(D26,M26)</f>
        <v>0.2472</v>
      </c>
      <c r="E21" s="7">
        <f>$J$26*D21</f>
        <v>494.40000000000003</v>
      </c>
    </row>
    <row r="22" spans="1:13" x14ac:dyDescent="0.3">
      <c r="A22" t="s">
        <v>16</v>
      </c>
      <c r="B22" t="s">
        <v>10</v>
      </c>
      <c r="D22" s="6">
        <f>$D$10*D21</f>
        <v>494.40000000000003</v>
      </c>
    </row>
    <row r="23" spans="1:13" x14ac:dyDescent="0.3">
      <c r="B23" t="s">
        <v>28</v>
      </c>
      <c r="D23" s="4">
        <f>D19-D15</f>
        <v>0.2127</v>
      </c>
    </row>
    <row r="24" spans="1:13" x14ac:dyDescent="0.3">
      <c r="A24" t="s">
        <v>18</v>
      </c>
      <c r="B24" t="s">
        <v>15</v>
      </c>
      <c r="D24">
        <f>D23+D15</f>
        <v>0.2472</v>
      </c>
    </row>
    <row r="26" spans="1:13" x14ac:dyDescent="0.3">
      <c r="B26" s="3" t="s">
        <v>17</v>
      </c>
      <c r="D26" s="5">
        <f>D19</f>
        <v>0.2472</v>
      </c>
      <c r="E26">
        <v>0.9</v>
      </c>
      <c r="F26">
        <v>2.4</v>
      </c>
      <c r="G26">
        <v>11.88</v>
      </c>
      <c r="H26">
        <v>1.5</v>
      </c>
      <c r="I26">
        <v>151.66999999999999</v>
      </c>
      <c r="J26">
        <f>D10</f>
        <v>2000</v>
      </c>
      <c r="K26">
        <v>1.5</v>
      </c>
      <c r="M26" s="14">
        <f>D26/E26*(F26*((G26*H26*I26)/J26)-K26)</f>
        <v>0.47882949823999987</v>
      </c>
    </row>
    <row r="27" spans="1:13" x14ac:dyDescent="0.3">
      <c r="B27" s="3"/>
      <c r="M27" s="12"/>
    </row>
    <row r="29" spans="1:13" x14ac:dyDescent="0.3">
      <c r="B29" s="1" t="s">
        <v>6</v>
      </c>
    </row>
    <row r="42" spans="4:15" x14ac:dyDescent="0.3">
      <c r="D42">
        <v>0.22120000000000001</v>
      </c>
      <c r="E42">
        <v>0.9</v>
      </c>
      <c r="F42" s="2">
        <v>2.4</v>
      </c>
      <c r="G42" s="2">
        <v>11.88</v>
      </c>
      <c r="H42" s="2">
        <v>1.5</v>
      </c>
      <c r="I42" s="2">
        <v>151.66999999999999</v>
      </c>
      <c r="J42">
        <f>D10</f>
        <v>2000</v>
      </c>
      <c r="K42">
        <v>1.5</v>
      </c>
      <c r="M42">
        <f>D42/E42*(F42*((G42*H42*I42)/J42)-K42)</f>
        <v>0.4284671723733332</v>
      </c>
    </row>
    <row r="43" spans="4:15" x14ac:dyDescent="0.3">
      <c r="I43">
        <f>G42*H42*I42</f>
        <v>2702.7593999999999</v>
      </c>
    </row>
    <row r="45" spans="4:15" x14ac:dyDescent="0.3">
      <c r="E45">
        <f>D42*E42</f>
        <v>0.19908000000000001</v>
      </c>
      <c r="I45">
        <f>2.4*(I43/J42)</f>
        <v>3.2433112799999995</v>
      </c>
    </row>
    <row r="46" spans="4:15" x14ac:dyDescent="0.3">
      <c r="I46">
        <f>I45-1.5</f>
        <v>1.7433112799999995</v>
      </c>
      <c r="J46">
        <f>E45*I46</f>
        <v>0.34705840962239992</v>
      </c>
    </row>
    <row r="47" spans="4:15" x14ac:dyDescent="0.3">
      <c r="O47">
        <f>11.88*151.67</f>
        <v>1801.8396</v>
      </c>
    </row>
    <row r="48" spans="4:15" x14ac:dyDescent="0.3">
      <c r="O48">
        <f>O47*1.6</f>
        <v>2882.9433600000002</v>
      </c>
    </row>
  </sheetData>
  <hyperlinks>
    <hyperlink ref="C1" r:id="rId1" xr:uid="{49DF8147-61E8-41E8-9561-959CB6365E52}"/>
    <hyperlink ref="B29" r:id="rId2" location="titre-chapitre-2--exoneration-applicab-section-3--modalites-dapplicatio-b-calcul-du-montant-de-lexonerat" xr:uid="{FDDAE43D-CAE7-4EE0-989D-FAC1EBD7E061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61C23-F16F-47B0-96D0-6CF2E7CAEA13}">
  <dimension ref="A1:O48"/>
  <sheetViews>
    <sheetView topLeftCell="B1" workbookViewId="0">
      <selection activeCell="R18" sqref="R18:S28"/>
    </sheetView>
  </sheetViews>
  <sheetFormatPr baseColWidth="10" defaultRowHeight="14.4" x14ac:dyDescent="0.3"/>
  <cols>
    <col min="1" max="1" width="65" customWidth="1"/>
    <col min="2" max="2" width="45.6640625" bestFit="1" customWidth="1"/>
    <col min="3" max="3" width="19.6640625" customWidth="1"/>
    <col min="5" max="5" width="12.44140625" bestFit="1" customWidth="1"/>
  </cols>
  <sheetData>
    <row r="1" spans="1:7" x14ac:dyDescent="0.3">
      <c r="A1" t="s">
        <v>21</v>
      </c>
      <c r="C1" s="1" t="s">
        <v>3</v>
      </c>
    </row>
    <row r="2" spans="1:7" x14ac:dyDescent="0.3">
      <c r="B2" t="s">
        <v>22</v>
      </c>
      <c r="C2" s="1"/>
    </row>
    <row r="3" spans="1:7" x14ac:dyDescent="0.3">
      <c r="C3" s="11" t="s">
        <v>33</v>
      </c>
      <c r="D3">
        <v>11.88</v>
      </c>
    </row>
    <row r="4" spans="1:7" x14ac:dyDescent="0.3">
      <c r="C4" s="11" t="s">
        <v>32</v>
      </c>
      <c r="D4">
        <v>0.5</v>
      </c>
    </row>
    <row r="5" spans="1:7" x14ac:dyDescent="0.3">
      <c r="C5" s="11" t="s">
        <v>31</v>
      </c>
      <c r="D5">
        <v>3.2</v>
      </c>
    </row>
    <row r="6" spans="1:7" x14ac:dyDescent="0.3">
      <c r="C6" s="11"/>
    </row>
    <row r="7" spans="1:7" x14ac:dyDescent="0.3">
      <c r="C7" s="11" t="s">
        <v>4</v>
      </c>
      <c r="D7">
        <f>D3*D11*1.5</f>
        <v>2702.7593999999999</v>
      </c>
    </row>
    <row r="8" spans="1:7" x14ac:dyDescent="0.3">
      <c r="C8" s="11" t="s">
        <v>27</v>
      </c>
      <c r="D8">
        <f>D3*D11*2.4</f>
        <v>4324.4150399999999</v>
      </c>
    </row>
    <row r="10" spans="1:7" x14ac:dyDescent="0.3">
      <c r="B10" t="s">
        <v>8</v>
      </c>
      <c r="C10" s="11" t="s">
        <v>30</v>
      </c>
      <c r="D10">
        <v>3200</v>
      </c>
    </row>
    <row r="11" spans="1:7" x14ac:dyDescent="0.3">
      <c r="B11" t="s">
        <v>7</v>
      </c>
      <c r="C11" t="s">
        <v>29</v>
      </c>
      <c r="D11">
        <v>151.66999999999999</v>
      </c>
    </row>
    <row r="14" spans="1:7" x14ac:dyDescent="0.3">
      <c r="E14" t="s">
        <v>25</v>
      </c>
      <c r="G14" t="s">
        <v>14</v>
      </c>
    </row>
    <row r="15" spans="1:7" x14ac:dyDescent="0.3">
      <c r="A15" t="s">
        <v>23</v>
      </c>
      <c r="B15" t="s">
        <v>24</v>
      </c>
      <c r="C15" t="s">
        <v>11</v>
      </c>
      <c r="D15" s="3">
        <v>3.4500000000000003E-2</v>
      </c>
      <c r="E15" s="9">
        <f>$D$10*D15</f>
        <v>110.4</v>
      </c>
      <c r="G15" s="7">
        <f>E15*D21/D26</f>
        <v>64.65386479999998</v>
      </c>
    </row>
    <row r="16" spans="1:7" x14ac:dyDescent="0.3">
      <c r="B16" t="s">
        <v>26</v>
      </c>
      <c r="D16">
        <v>0.2102</v>
      </c>
      <c r="E16" s="10">
        <f>$D$10*D16</f>
        <v>672.64</v>
      </c>
      <c r="G16" s="10">
        <f>E16*D21/D26</f>
        <v>393.92006901333315</v>
      </c>
    </row>
    <row r="17" spans="1:13" x14ac:dyDescent="0.3">
      <c r="B17" t="s">
        <v>12</v>
      </c>
      <c r="C17" t="s">
        <v>0</v>
      </c>
      <c r="D17">
        <f>D4/100</f>
        <v>5.0000000000000001E-3</v>
      </c>
      <c r="E17" s="6">
        <f>$D$10*D17</f>
        <v>16</v>
      </c>
      <c r="G17" s="6">
        <f>E17*D21/D26</f>
        <v>9.3701253333333305</v>
      </c>
    </row>
    <row r="18" spans="1:13" x14ac:dyDescent="0.3">
      <c r="B18" t="s">
        <v>13</v>
      </c>
      <c r="C18" t="s">
        <v>1</v>
      </c>
      <c r="D18" s="13">
        <f>D5/100</f>
        <v>3.2000000000000001E-2</v>
      </c>
      <c r="E18" s="8">
        <f>$D$10*D18</f>
        <v>102.4</v>
      </c>
      <c r="G18" s="8">
        <f>E18*D21/D26</f>
        <v>59.968802133333313</v>
      </c>
    </row>
    <row r="19" spans="1:13" x14ac:dyDescent="0.3">
      <c r="C19" t="s">
        <v>2</v>
      </c>
      <c r="D19">
        <f>SUM(D16:D18)</f>
        <v>0.2472</v>
      </c>
      <c r="E19" s="7"/>
    </row>
    <row r="20" spans="1:13" x14ac:dyDescent="0.3">
      <c r="A20" t="s">
        <v>20</v>
      </c>
      <c r="B20" t="s">
        <v>19</v>
      </c>
      <c r="D20" s="6">
        <f>D22-G18-G17</f>
        <v>393.9200690133332</v>
      </c>
      <c r="E20" s="7"/>
      <c r="G20" s="7">
        <f>D22-G18-G17</f>
        <v>393.9200690133332</v>
      </c>
    </row>
    <row r="21" spans="1:13" x14ac:dyDescent="0.3">
      <c r="B21" t="s">
        <v>9</v>
      </c>
      <c r="D21" s="2">
        <f>MIN(D26,M26)</f>
        <v>0.14476843639999995</v>
      </c>
      <c r="E21" s="7">
        <f>$J$26*D21</f>
        <v>463.25899647999984</v>
      </c>
    </row>
    <row r="22" spans="1:13" x14ac:dyDescent="0.3">
      <c r="A22" t="s">
        <v>16</v>
      </c>
      <c r="B22" t="s">
        <v>10</v>
      </c>
      <c r="D22" s="6">
        <f>$D$10*D21</f>
        <v>463.25899647999984</v>
      </c>
    </row>
    <row r="23" spans="1:13" x14ac:dyDescent="0.3">
      <c r="B23" t="s">
        <v>28</v>
      </c>
      <c r="D23" s="4">
        <f>D19-D15</f>
        <v>0.2127</v>
      </c>
    </row>
    <row r="24" spans="1:13" x14ac:dyDescent="0.3">
      <c r="A24" t="s">
        <v>18</v>
      </c>
      <c r="B24" t="s">
        <v>15</v>
      </c>
      <c r="D24">
        <f>D23+D15</f>
        <v>0.2472</v>
      </c>
    </row>
    <row r="26" spans="1:13" x14ac:dyDescent="0.3">
      <c r="B26" s="3" t="s">
        <v>17</v>
      </c>
      <c r="D26" s="5">
        <f>D19</f>
        <v>0.2472</v>
      </c>
      <c r="E26">
        <v>0.9</v>
      </c>
      <c r="F26">
        <v>2.4</v>
      </c>
      <c r="G26">
        <v>11.88</v>
      </c>
      <c r="H26">
        <v>1.5</v>
      </c>
      <c r="I26">
        <v>151.66999999999999</v>
      </c>
      <c r="J26">
        <f>D10</f>
        <v>3200</v>
      </c>
      <c r="K26">
        <v>1.5</v>
      </c>
      <c r="M26" s="14">
        <f>D26/E26*(F26*((G26*H26*I26)/J26)-K26)</f>
        <v>0.14476843639999995</v>
      </c>
    </row>
    <row r="27" spans="1:13" x14ac:dyDescent="0.3">
      <c r="B27" s="3"/>
      <c r="M27" s="12"/>
    </row>
    <row r="29" spans="1:13" x14ac:dyDescent="0.3">
      <c r="B29" s="1" t="s">
        <v>6</v>
      </c>
    </row>
    <row r="42" spans="4:15" x14ac:dyDescent="0.3">
      <c r="D42">
        <v>0.22120000000000001</v>
      </c>
      <c r="E42">
        <v>0.9</v>
      </c>
      <c r="F42" s="2">
        <v>2.4</v>
      </c>
      <c r="G42" s="2">
        <v>11.88</v>
      </c>
      <c r="H42" s="2">
        <v>1.5</v>
      </c>
      <c r="I42" s="2">
        <v>151.66999999999999</v>
      </c>
      <c r="J42">
        <f>D10</f>
        <v>3200</v>
      </c>
      <c r="K42">
        <v>1.5</v>
      </c>
      <c r="M42">
        <f>D42/E42*(F42*((G42*H42*I42)/J42)-K42)</f>
        <v>0.12954198273333328</v>
      </c>
    </row>
    <row r="43" spans="4:15" x14ac:dyDescent="0.3">
      <c r="I43">
        <f>G42*H42*I42</f>
        <v>2702.7593999999999</v>
      </c>
    </row>
    <row r="45" spans="4:15" x14ac:dyDescent="0.3">
      <c r="E45">
        <f>D42*E42</f>
        <v>0.19908000000000001</v>
      </c>
      <c r="I45">
        <f>2.4*(I43/J42)</f>
        <v>2.0270695499999998</v>
      </c>
    </row>
    <row r="46" spans="4:15" x14ac:dyDescent="0.3">
      <c r="I46">
        <f>I45-1.5</f>
        <v>0.52706954999999978</v>
      </c>
      <c r="J46">
        <f>E45*I46</f>
        <v>0.10492900601399996</v>
      </c>
    </row>
    <row r="47" spans="4:15" x14ac:dyDescent="0.3">
      <c r="O47">
        <f>11.88*151.67</f>
        <v>1801.8396</v>
      </c>
    </row>
    <row r="48" spans="4:15" x14ac:dyDescent="0.3">
      <c r="O48">
        <f>O47*1.6</f>
        <v>2882.9433600000002</v>
      </c>
    </row>
  </sheetData>
  <hyperlinks>
    <hyperlink ref="C1" r:id="rId1" xr:uid="{88890302-1793-41A7-8DFC-95806EEB2561}"/>
    <hyperlink ref="B29" r:id="rId2" location="titre-chapitre-2--exoneration-applicab-section-3--modalites-dapplicatio-b-calcul-du-montant-de-lexonerat" xr:uid="{B56FCC00-A39C-49E2-A312-DB489F64E4EA}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6CB84-B60D-432A-A9B9-B56F3494CF11}">
  <dimension ref="A2:A10"/>
  <sheetViews>
    <sheetView topLeftCell="A4" workbookViewId="0">
      <selection activeCell="E34" sqref="E34"/>
    </sheetView>
  </sheetViews>
  <sheetFormatPr baseColWidth="10" defaultRowHeight="14.4" x14ac:dyDescent="0.3"/>
  <sheetData>
    <row r="2" spans="1:1" x14ac:dyDescent="0.3">
      <c r="A2" s="1" t="s">
        <v>5</v>
      </c>
    </row>
    <row r="10" spans="1:1" x14ac:dyDescent="0.3">
      <c r="A10" s="1" t="s">
        <v>6</v>
      </c>
    </row>
  </sheetData>
  <hyperlinks>
    <hyperlink ref="A2" r:id="rId1" location="titre-chapitre-1--exoneration-applicab-section-3--modalites-dapplicatio-b-calcul-du-montant-de-lexonerat" xr:uid="{112D1A78-0F8F-4C36-B783-9F1AD2293BC5}"/>
    <hyperlink ref="A10" r:id="rId2" location="titre-chapitre-2--exoneration-applicab-section-3--modalites-dapplicatio-b-calcul-du-montant-de-lexonerat" xr:uid="{9EBEFBC3-2595-4491-8340-58297BAE3D49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2000€ Bruts</vt:lpstr>
      <vt:lpstr>3200€ Bruts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BOUQUET</dc:creator>
  <cp:lastModifiedBy>Pascal BOUQUET</cp:lastModifiedBy>
  <dcterms:created xsi:type="dcterms:W3CDTF">2025-09-16T13:47:23Z</dcterms:created>
  <dcterms:modified xsi:type="dcterms:W3CDTF">2025-09-22T16:02:57Z</dcterms:modified>
</cp:coreProperties>
</file>